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ustos\AppData\Local\Microsoft\Windows\Temporary Internet Files\Content.Outlook\UBT9DKBO\"/>
    </mc:Choice>
  </mc:AlternateContent>
  <bookViews>
    <workbookView xWindow="0" yWindow="0" windowWidth="19200" windowHeight="7248" tabRatio="802" activeTab="4"/>
  </bookViews>
  <sheets>
    <sheet name="Notas para llenar este archivo" sheetId="7" r:id="rId1"/>
    <sheet name="CatalogoSuficiencia" sheetId="5" r:id="rId2"/>
    <sheet name="SufPatrimEntFinancieras" sheetId="1" r:id="rId3"/>
    <sheet name="SufPatrimMutuales" sheetId="4" r:id="rId4"/>
    <sheet name="CatalogoIndicadores" sheetId="6" r:id="rId5"/>
    <sheet name="IndicadoresCamels" sheetId="3" r:id="rId6"/>
  </sheets>
  <definedNames>
    <definedName name="_xlnm.Print_Area" localSheetId="2">SufPatrimEntFinancieras!$B$1:$G$154</definedName>
    <definedName name="_xlnm.Print_Area" localSheetId="3">SufPatrimMutuales!$B$1:$G$129</definedName>
    <definedName name="CodisaBIRpt2_PARAMETER1" localSheetId="5">IndicadoresCamels!$B$1</definedName>
    <definedName name="CodisaBIRpt2_PARAMETER2" localSheetId="5">IndicadoresCamels!$B$2</definedName>
    <definedName name="CodisaBIRpt2_PARAMETER2" localSheetId="2">SufPatrimEntFinancieras!$E$1</definedName>
    <definedName name="CodisaBIRpt2_PARAMETER2" localSheetId="3">SufPatrimMutuales!$E$1</definedName>
    <definedName name="_xlnm.Print_Titles" localSheetId="2">SufPatrimEntFinancieras!$1:$5</definedName>
    <definedName name="_xlnm.Print_Titles" localSheetId="3">SufPatrimMutuales!$1:$5</definedName>
    <definedName name="UDEM" localSheetId="2">SufPatrimEntFinancieras!$E$4</definedName>
    <definedName name="UDEM" localSheetId="3">SufPatrimMutuales!$E$4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3" i="3" l="1"/>
  <c r="J42" i="3"/>
  <c r="J41" i="3"/>
  <c r="J24" i="3"/>
  <c r="J20" i="3"/>
  <c r="J16" i="3"/>
  <c r="J11" i="3"/>
  <c r="J19" i="3"/>
  <c r="J23" i="3"/>
  <c r="C13" i="3" l="1"/>
  <c r="F4" i="3"/>
  <c r="H38" i="3"/>
  <c r="H31" i="3"/>
  <c r="H30" i="3"/>
  <c r="J30" i="3"/>
  <c r="J31" i="3"/>
  <c r="J36" i="3"/>
  <c r="J35" i="3"/>
  <c r="J34" i="3"/>
  <c r="J33" i="3"/>
  <c r="J38" i="3"/>
  <c r="H33" i="3" l="1"/>
  <c r="H34" i="3" l="1"/>
  <c r="H35" i="3" s="1"/>
  <c r="H36" i="3" s="1"/>
  <c r="N86" i="5" l="1"/>
  <c r="M86" i="5"/>
  <c r="L86" i="5"/>
  <c r="J86" i="5"/>
  <c r="I86" i="5"/>
  <c r="H86" i="5"/>
  <c r="G86" i="5"/>
  <c r="T43" i="3"/>
  <c r="J27" i="3"/>
  <c r="T27" i="3" s="1"/>
  <c r="Q24" i="3"/>
  <c r="M24" i="3"/>
  <c r="T20" i="3"/>
  <c r="T16" i="3"/>
  <c r="T11" i="3"/>
  <c r="T32" i="3" l="1"/>
  <c r="O57" i="3"/>
  <c r="T24" i="3" l="1"/>
  <c r="T45" i="3" s="1"/>
  <c r="T51" i="3" s="1"/>
  <c r="K85" i="5" l="1"/>
  <c r="F87" i="5" l="1"/>
  <c r="K86" i="5"/>
  <c r="O86" i="5"/>
  <c r="O85" i="5"/>
  <c r="H84" i="5"/>
  <c r="I84" i="5"/>
  <c r="J84" i="5"/>
  <c r="K84" i="5"/>
  <c r="L84" i="5"/>
  <c r="M84" i="5"/>
  <c r="N84" i="5"/>
  <c r="O84" i="5"/>
  <c r="G84" i="5"/>
  <c r="F83" i="5"/>
  <c r="F82" i="5"/>
  <c r="F81" i="5"/>
  <c r="F86" i="5" l="1"/>
  <c r="F88" i="5" s="1"/>
  <c r="F89" i="5" s="1"/>
  <c r="F84" i="5"/>
  <c r="E106" i="4"/>
  <c r="E100" i="4"/>
  <c r="E95" i="4"/>
  <c r="F92" i="4"/>
  <c r="D92" i="4"/>
  <c r="E92" i="4" s="1"/>
  <c r="D87" i="4"/>
  <c r="E87" i="4" s="1"/>
  <c r="D68" i="4"/>
  <c r="E68" i="4" s="1"/>
  <c r="D61" i="4"/>
  <c r="E61" i="4" s="1"/>
  <c r="D56" i="4"/>
  <c r="E56" i="4" s="1"/>
  <c r="D50" i="4"/>
  <c r="E50" i="4" s="1"/>
  <c r="D44" i="4"/>
  <c r="E44" i="4" s="1"/>
  <c r="D38" i="4"/>
  <c r="E38" i="4" s="1"/>
  <c r="E12" i="4"/>
  <c r="E7" i="4"/>
  <c r="E131" i="1"/>
  <c r="E125" i="1"/>
  <c r="D117" i="1"/>
  <c r="D93" i="1"/>
  <c r="E93" i="1" s="1"/>
  <c r="D86" i="1"/>
  <c r="E86" i="1" s="1"/>
  <c r="D74" i="1"/>
  <c r="E74" i="1" s="1"/>
  <c r="E135" i="1"/>
  <c r="E120" i="1"/>
  <c r="F117" i="1"/>
  <c r="D112" i="1"/>
  <c r="E112" i="1" s="1"/>
  <c r="D81" i="1"/>
  <c r="E81" i="1" s="1"/>
  <c r="D62" i="1"/>
  <c r="E62" i="1" s="1"/>
  <c r="E37" i="1"/>
  <c r="D44" i="1" l="1"/>
  <c r="E44" i="1" s="1"/>
  <c r="D99" i="1"/>
  <c r="E99" i="1" s="1"/>
  <c r="E7" i="1"/>
  <c r="E17" i="1" s="1"/>
  <c r="F6" i="1" s="1"/>
  <c r="F142" i="1" s="1"/>
  <c r="D68" i="1"/>
  <c r="E68" i="1" s="1"/>
  <c r="F6" i="4"/>
  <c r="F117" i="4" s="1"/>
  <c r="D74" i="4"/>
  <c r="E74" i="4" s="1"/>
  <c r="E110" i="4"/>
  <c r="F99" i="4"/>
  <c r="D20" i="4"/>
  <c r="E20" i="4" s="1"/>
  <c r="E117" i="1"/>
  <c r="F124" i="1"/>
  <c r="F19" i="4" l="1"/>
  <c r="F118" i="4" s="1"/>
  <c r="F119" i="4" s="1"/>
  <c r="F43" i="1"/>
  <c r="F143" i="1" s="1"/>
  <c r="F146" i="1" s="1"/>
  <c r="F121" i="4"/>
  <c r="F144" i="1" l="1"/>
</calcChain>
</file>

<file path=xl/sharedStrings.xml><?xml version="1.0" encoding="utf-8"?>
<sst xmlns="http://schemas.openxmlformats.org/spreadsheetml/2006/main" count="477" uniqueCount="293">
  <si>
    <t>I. Capital Primario</t>
  </si>
  <si>
    <t>Capital pagado ordinario, neto de acciones comunes en tesorería</t>
  </si>
  <si>
    <t>Aportaciones de capital cooperativo [100 – porcentaje máximo para cubrir el retiro de aportes según el estatuto]</t>
  </si>
  <si>
    <t>Capital pagado preferente, neto de acciones en tesorería, de carácter perpetuo o redimible a opción de la entidad emisora, con cláusula de dividendo no acumulativo</t>
  </si>
  <si>
    <t>Capital donado</t>
  </si>
  <si>
    <t>Capital pagado adicional</t>
  </si>
  <si>
    <t>Reserva Legal</t>
  </si>
  <si>
    <t>Valor en libros de la plusvalía comprada</t>
  </si>
  <si>
    <t>Valor en libros de acciones de la entidad dadas en garantía de operaciones crediticias efectuadas por la misma entidad.</t>
  </si>
  <si>
    <t>Aportaciones de capital cooperativo[se multiplica por el porcentaje máximo para cubrir el retiro de aportes según el estatuto ]</t>
  </si>
  <si>
    <t>Ajustes por revaluación de bienes inmuebles, hasta el 75% del saldo de la cuenta patrimonial correspondiente</t>
  </si>
  <si>
    <t>Ajuste por valuación de inversiones disponibles para la venta, cuando su saldo sea deudor</t>
  </si>
  <si>
    <t>Ajuste por valuación de inversiones en respaldo de capital mínimo de funcionamiento y reserva de liquidez, cuando su saldo sea deudor</t>
  </si>
  <si>
    <t>Ajuste por valuación de instrumentos financieros restringidos, cuando su saldo sea deudor</t>
  </si>
  <si>
    <t>Ajuste por valuación de instrumentos financieros en cesación de pagos, morosos o en litigio, cuando su saldo sea deudor</t>
  </si>
  <si>
    <t>Ajuste por valuación de instrumentos derivados, cuando su saldo sea deudor</t>
  </si>
  <si>
    <t>Ajuste por valuación de obligaciones de entregar títulos en reportos y préstamo de valores, cuando su saldo sea deudor</t>
  </si>
  <si>
    <t>Aportes para incrementos de capital</t>
  </si>
  <si>
    <t>Donaciones y otras contribuciones no capitalizables</t>
  </si>
  <si>
    <t xml:space="preserve">Ajustes por revaluación de participaciones en otras empresas </t>
  </si>
  <si>
    <t>Reservas patrimoniales voluntarias constituidas con el fin específico de cubrir pérdidas de la entidad y que mediante acuerdo del máximo órgano directivo se declaran no redimibles.</t>
  </si>
  <si>
    <t>Resultado acumulado de ejercicios anteriores</t>
  </si>
  <si>
    <t>Resultado de periodo</t>
  </si>
  <si>
    <t>Patrimonio del fondo de financiamiento para el desarrollo</t>
  </si>
  <si>
    <t>Resultado del periodo menos las deducciones que por ley correspondan</t>
  </si>
  <si>
    <t>Capital pagado preferente aceptado para capital secundario.</t>
  </si>
  <si>
    <t>Instrumentos de deuda subordinada.</t>
  </si>
  <si>
    <t xml:space="preserve">III. Deducciones  </t>
  </si>
  <si>
    <t xml:space="preserve">Las participaciones en el capital, netas de estimaciones </t>
  </si>
  <si>
    <t>Créditos otorgados a la sociedad controladora del mismo grupo o conglomerado financiero, netos de estimaciones</t>
  </si>
  <si>
    <t>Las inversiones en deuda subordinada o convertible en capital de otras empresas, netas de estimaciones según inciso a. Articulo 8</t>
  </si>
  <si>
    <t>II. PONDERACIONES POR RIESGO DE CREDITO</t>
  </si>
  <si>
    <t>Efectivo</t>
  </si>
  <si>
    <t>Documentos de cobro inmediato</t>
  </si>
  <si>
    <t>Disponibilidades Restringidas</t>
  </si>
  <si>
    <t>Contraparte B.C.C.R. con o sin garantía</t>
  </si>
  <si>
    <t>Participaciones en el capital de otras empresas</t>
  </si>
  <si>
    <t>Plusvalía comprada</t>
  </si>
  <si>
    <t>Garantías y Avales valor en depósito previo (multiplicado por el equivalente de crédito)</t>
  </si>
  <si>
    <t>Cartas de crédito emitidas no negociadas valor depósito previo</t>
  </si>
  <si>
    <t>Cartas de crédito confirmadas no negociadas valor depósito previo (multiplicado por el equivalente de crédito)</t>
  </si>
  <si>
    <t>Documentos descontados</t>
  </si>
  <si>
    <t>Líneas de crédito para tarjetas de crédito (multiplicado por el equivalente de crédito)</t>
  </si>
  <si>
    <t>Otras contingencias no crediticias</t>
  </si>
  <si>
    <t>Inversiones en reportos y reportos tripartitos</t>
  </si>
  <si>
    <t>Cuentas y productos por cobrar no asociadas</t>
  </si>
  <si>
    <t>Bienes Realizables excepto valores adquiridos</t>
  </si>
  <si>
    <t>Inmuebles, mobiliario y equipo.</t>
  </si>
  <si>
    <t>Otros activos excepto Plusvalía comprada</t>
  </si>
  <si>
    <t>Inversiones en propiedades.</t>
  </si>
  <si>
    <t>Excesos en el registro de estimaciones crediticias</t>
  </si>
  <si>
    <t>Activos a Plazo en BCCR y Gobierno ME (vigente a partir de Oct 2007)</t>
  </si>
  <si>
    <t>Requerimiento por riesgo de precio de liquidación en operaciones de derivados cambiarios</t>
  </si>
  <si>
    <t>III. OTROS RIESGOS</t>
  </si>
  <si>
    <t>RIESGO PRECIO</t>
  </si>
  <si>
    <t>Valor en Riesgo (VeR) Cálculado por el Supervisado</t>
  </si>
  <si>
    <t>Factor de Corrección</t>
  </si>
  <si>
    <t>RIESGO OPERACIONAL</t>
  </si>
  <si>
    <t>U.O.B.A. Promedio Anual</t>
  </si>
  <si>
    <t>Requerimiento Patrimonial</t>
  </si>
  <si>
    <t>RIESGO CAMBIARIO</t>
  </si>
  <si>
    <t>Posición Neta Total (Valor Absoluto)</t>
  </si>
  <si>
    <t>Posición Neta en divisas para operaciones de contado</t>
  </si>
  <si>
    <t>Posición Neta en derivados cambiarios</t>
  </si>
  <si>
    <t>Requerimiento Patrimonial por Riesgo Cambiario</t>
  </si>
  <si>
    <t>CAPITAL BASE (I)</t>
  </si>
  <si>
    <t>TOTAL DE RIESGOS (II + III)</t>
  </si>
  <si>
    <t>DEFICIT / SUPERAVIT INDIVIDUAL ( I - 10%*(II+III))</t>
  </si>
  <si>
    <t>IV. SUFICIENCIA PATRIMONIAL (I/(II+III)</t>
  </si>
  <si>
    <r>
      <t>II. Capital Secundario</t>
    </r>
    <r>
      <rPr>
        <sz val="12"/>
        <rFont val="Times New Roman"/>
        <family val="1"/>
      </rPr>
      <t xml:space="preserve"> </t>
    </r>
  </si>
  <si>
    <t>I. Partidas patrimoniales y otros rubros</t>
  </si>
  <si>
    <t>Patrimonio</t>
  </si>
  <si>
    <t xml:space="preserve">Resultado del periodo </t>
  </si>
  <si>
    <t>Instrumentos de deuda subordinada</t>
  </si>
  <si>
    <t xml:space="preserve">II. Deducciones  </t>
  </si>
  <si>
    <t>Instrumentos de deuda subordinada aceptados para capital secundario.</t>
  </si>
  <si>
    <t>en colones</t>
  </si>
  <si>
    <t>Ponderación actual, según gradualidad</t>
  </si>
  <si>
    <t>Nombre y cédula de Representante Legal o Gerente General</t>
  </si>
  <si>
    <t>Firma</t>
  </si>
  <si>
    <t>CAPÍTULO VII: 
Monto del requerimiento patrimonial por riesgo de variación de tasas de interés, en operaciones con derivados cambiarios.</t>
  </si>
  <si>
    <t>CAPÍTULO VI:
Requerimiento por riesgo de precio de liquidación en operaciones de derivados cambiarios</t>
  </si>
  <si>
    <t xml:space="preserve">(Transitorio V):
Ponderación Variable: </t>
  </si>
  <si>
    <t xml:space="preserve">(Artículo 18)
Se ponderan con 100%: </t>
  </si>
  <si>
    <t xml:space="preserve">(Artículo 17)
Se ponderan con 90%: </t>
  </si>
  <si>
    <t xml:space="preserve">(Artículo 16)
Se ponderan con 75%: </t>
  </si>
  <si>
    <t xml:space="preserve">(Artículo 15)
Se ponderan con 50%: </t>
  </si>
  <si>
    <t xml:space="preserve">(Artículo 14)
Se ponderan con 25%: </t>
  </si>
  <si>
    <t xml:space="preserve">(Artículo 13)
Se ponderan con 10%: </t>
  </si>
  <si>
    <t xml:space="preserve">(Artículo 12)
Se ponderan con 0%: </t>
  </si>
  <si>
    <t>Entidad….</t>
  </si>
  <si>
    <t>Cálculo del indicador de Suficiencia Patrimonial</t>
  </si>
  <si>
    <t>Disponibilidades y productos a ponderar neto de estimaciones</t>
  </si>
  <si>
    <t>Inversiones, valores y productos asociados a ponderar neto de estimaciones</t>
  </si>
  <si>
    <t>Cartera de créditos y productos por cobrar a créditos a ponderar neto de estimaciones</t>
  </si>
  <si>
    <t>Pasivos Contingentes y productos por cobrar a ponderar neto de estimaciones</t>
  </si>
  <si>
    <t>Inversiones, valores y productos asociados a ponderar neto de estimaciones</t>
  </si>
  <si>
    <t>Cartera de créditos y productos por cobrar a créditos a ponderar neto de estimaciones</t>
  </si>
  <si>
    <t>Pasivos Contingentes y productos por cobrar a ponderar neto de estimaciones</t>
  </si>
  <si>
    <t>Se ponderan con 125%  
(Sujeto a gradualidad desde setiembre 2013 a febrero 2015, transitorio VIII, 3-06)</t>
  </si>
  <si>
    <t>Se ponderan con 62,5%  
(Sujeto a gradualidad desde setiembre 2013 a febrero 2015, transitorio VIII, 3-06)</t>
  </si>
  <si>
    <t>Monto del requerimiento patrimonial por riesgo de precio de liquidación en operaciones con derivados cambiarios (No cuentan con cláusula compensación de saldos)</t>
  </si>
  <si>
    <t>Monto del requerimiento patrimonial por riesgo de precio de liquidación en operaciones con derivados cambiarios.
(Si cuentan con cláusula compensación saldos)</t>
  </si>
  <si>
    <t>Monto del requerimiento patrimonial por riesgo de precio de liquidación en operaciones con derivados cambiarios.
(No cuentan con cláusula compensación de saldos)</t>
  </si>
  <si>
    <t>Cálculo del indicador de Suficiencia Patrimonial para mutuales</t>
  </si>
  <si>
    <t>I. CAPITAL BASE (I - II) Asociaciones Mutualistas de ahorro y préstamo</t>
  </si>
  <si>
    <t>I. CAPITAL BASE (I + II - III) Entidades financieras, excepto mutuales.</t>
  </si>
  <si>
    <t>Cuenta</t>
  </si>
  <si>
    <t>Descripción</t>
  </si>
  <si>
    <t>Signo</t>
  </si>
  <si>
    <t>TipoCatálogo</t>
  </si>
  <si>
    <t>Indicador de suficiencia patrimonial</t>
  </si>
  <si>
    <t>Total capital base</t>
  </si>
  <si>
    <t>Capital primario</t>
  </si>
  <si>
    <t>Patrimonio (cuenta 300)</t>
  </si>
  <si>
    <t>Reserva legal</t>
  </si>
  <si>
    <t>Total capital secundario</t>
  </si>
  <si>
    <t>Ajustes por revaluación de participaciones en otras empresas</t>
  </si>
  <si>
    <t>Total deducciones del capital base</t>
  </si>
  <si>
    <t>Las participaciones en el capital, netas de estimaciones</t>
  </si>
  <si>
    <t>Total activos ponderados por riesgo</t>
  </si>
  <si>
    <t>Disponibilidades restringidas</t>
  </si>
  <si>
    <t>Disponibilidades y productos  a ponderar (neto de estimaciones)</t>
  </si>
  <si>
    <t>Activos a plazo en BCCR y gobierno ME (vigente a partir de Oct 2007)</t>
  </si>
  <si>
    <t>Inversiones, valores y productos asociados, a ponderar (neto de estimaciones)</t>
  </si>
  <si>
    <t>Cartera de créditos y productos por cobrar a créditos a ponderar (neto de estimaciones)</t>
  </si>
  <si>
    <t>Bienes realizables excepto valores adquiridos</t>
  </si>
  <si>
    <t>Inmuebles, mobiliario y equipo en uso</t>
  </si>
  <si>
    <t>Otros activos excepto plusvalía comprada</t>
  </si>
  <si>
    <t>Garantías y avales valor en depósito previo (multiplicado por el equivalente de crédito)</t>
  </si>
  <si>
    <t>Pasivos contingentes y productos por cobrar a ponderar (neto de estimaciones)</t>
  </si>
  <si>
    <t>Monto del requerimiento patrimonial por riesgo de precio de liquidación en operaciones con derivados cambiarios (Si cuentan con cláusula compensación de saldos)</t>
  </si>
  <si>
    <t>Riesgo de precio</t>
  </si>
  <si>
    <t>Factor de corrección</t>
  </si>
  <si>
    <t>Monto del requerimiento patrimonial por riesgo de variación de tasas de interés, en operaciones con derivados cambiarios.</t>
  </si>
  <si>
    <t>Riesgo operacional</t>
  </si>
  <si>
    <t>U.O.B.A. promedio anual</t>
  </si>
  <si>
    <t>Requerimiento patrimonial</t>
  </si>
  <si>
    <t>Riesgo cambiario</t>
  </si>
  <si>
    <t>Posición neta en divisas para operaciones de contado</t>
  </si>
  <si>
    <t>Posición neta en derivados cambiarios</t>
  </si>
  <si>
    <t>Requerimiento patrimonial por riesgo cambiario</t>
  </si>
  <si>
    <t>Total de riesgos</t>
  </si>
  <si>
    <t>Déficit / superávit individual</t>
  </si>
  <si>
    <t>Aportaciones de capital cooperativo [se multiplica por el porcentaje máximo para cubrir el retiro de aportes según el estatuto]</t>
  </si>
  <si>
    <t>Ponderación de activos</t>
  </si>
  <si>
    <t>Sumatoria de capital primario</t>
  </si>
  <si>
    <t>Sumatoria de capital secundario</t>
  </si>
  <si>
    <t>Sumatoria de deducciones</t>
  </si>
  <si>
    <t>Sumatoria de activos ponderados por riesgo</t>
  </si>
  <si>
    <t>Sumatoria de otros riesgos</t>
  </si>
  <si>
    <t>Sumatoria de requerimientos de capital</t>
  </si>
  <si>
    <t>Déficit o Superávit patrimonial</t>
  </si>
  <si>
    <t>Sumatoria de activos a ponderar por riesgo</t>
  </si>
  <si>
    <t>Código</t>
  </si>
  <si>
    <t>Nombre del indicador</t>
  </si>
  <si>
    <t>Ponderación 1/</t>
  </si>
  <si>
    <t>Categoría</t>
  </si>
  <si>
    <t>Nivel</t>
  </si>
  <si>
    <t>Calificación</t>
  </si>
  <si>
    <t xml:space="preserve"> </t>
  </si>
  <si>
    <t xml:space="preserve"> de riesgo</t>
  </si>
  <si>
    <t>Normal</t>
  </si>
  <si>
    <t>Suficiencia Patrimonial</t>
  </si>
  <si>
    <t>C  A  P  I  T  A  L</t>
  </si>
  <si>
    <t xml:space="preserve">     Compromiso Patrimonial</t>
  </si>
  <si>
    <t xml:space="preserve">A  C  T  I  V  O </t>
  </si>
  <si>
    <t xml:space="preserve">     Morosidad mayor a 90 días  /  Cartera Directa</t>
  </si>
  <si>
    <t xml:space="preserve">     Pérdida Esperada Cartera Total  /  Cartera Total</t>
  </si>
  <si>
    <t xml:space="preserve">M  A  N  E  J  O </t>
  </si>
  <si>
    <t xml:space="preserve">     Activo Productivo Intermediación  /  Pasivo con Costo</t>
  </si>
  <si>
    <t xml:space="preserve">E V A L U A C I O N   D E   R E N D I M I E N T O S </t>
  </si>
  <si>
    <t xml:space="preserve">     Utilidad o Pérdida Acumulada Trimestral      </t>
  </si>
  <si>
    <t xml:space="preserve">L  I  Q  U  I  D  E  Z </t>
  </si>
  <si>
    <t xml:space="preserve">     Calce de plazos a un mes ajustado por la volatilidad</t>
  </si>
  <si>
    <t xml:space="preserve">     Calce de plazos a tres meses ajustado por la volatilidad</t>
  </si>
  <si>
    <t xml:space="preserve">     Calce de plazos a un mes ajustado por la volatilidad M.N.</t>
  </si>
  <si>
    <t xml:space="preserve">     Calce de plazos a tres meses ajustado por la volatilidad M.N.</t>
  </si>
  <si>
    <t xml:space="preserve">     Calce de plazos a un mes ajustado por la volatilidad M.E.</t>
  </si>
  <si>
    <t xml:space="preserve">     Calce de plazos a tres meses ajustado por la volatilidad M.E.</t>
  </si>
  <si>
    <t>S E N S I B I L I D A D   A   R I E S G O S   D E  M E R C A D O</t>
  </si>
  <si>
    <t xml:space="preserve">     Riesgo por Tasas de Interes en colones</t>
  </si>
  <si>
    <t xml:space="preserve">     Riesgo por Tasas de Interes en moneda extranjera</t>
  </si>
  <si>
    <t xml:space="preserve">     Riesgo Cambiario</t>
  </si>
  <si>
    <t>CALIFICACION CUANTITATIVA</t>
  </si>
  <si>
    <t>CALIFICACION CUALITATIVA</t>
  </si>
  <si>
    <t xml:space="preserve">     1/  Los porcentajes de ponderación se aplican sobre la categoría de riesgo asignada a cada indicador.</t>
  </si>
  <si>
    <t xml:space="preserve">     2/ Los parámetros están en función de la inflación, conforme los artículos  4 y 5 del reglamento.</t>
  </si>
  <si>
    <t>Calificación Global</t>
  </si>
  <si>
    <t>Rangos  mínimos  y  máximos</t>
  </si>
  <si>
    <t>Dato Adicional</t>
  </si>
  <si>
    <t>Nivel Normal</t>
  </si>
  <si>
    <t xml:space="preserve"> -</t>
  </si>
  <si>
    <t>Nivel  1</t>
  </si>
  <si>
    <t xml:space="preserve">Tasa Básica Pasiva </t>
  </si>
  <si>
    <t>Nivel  2</t>
  </si>
  <si>
    <t>Nivel  3</t>
  </si>
  <si>
    <t>Acuerdo SUGEF 3-06</t>
  </si>
  <si>
    <t xml:space="preserve">     Gastos de Administración  /  Utilidad Operacional Bruta     /2</t>
  </si>
  <si>
    <t>Inflación Anual (IPC)</t>
  </si>
  <si>
    <t>trimestre anterior</t>
  </si>
  <si>
    <t xml:space="preserve">     3/  Los indicadores fueron calculados por ____________ con base en la información remitida a la Superintendencia General de Entidades Financieras.</t>
  </si>
  <si>
    <t>Calificación Cuantitativa</t>
  </si>
  <si>
    <t>Capital</t>
  </si>
  <si>
    <t>Compromiso Patrimonial</t>
  </si>
  <si>
    <t>Pérdida esperada en activos</t>
  </si>
  <si>
    <t>Estimaciones para activos</t>
  </si>
  <si>
    <t>Activo</t>
  </si>
  <si>
    <t>Morosidad mayor a 90 días / Cartera Directa</t>
  </si>
  <si>
    <t>Saldo principal de operaciones morosas</t>
  </si>
  <si>
    <t>Total cartera directa</t>
  </si>
  <si>
    <t>Pérdida esperada cartera total/Cartera total</t>
  </si>
  <si>
    <t>Pérdidas esperadas en cartera</t>
  </si>
  <si>
    <t>Cartera total crédito</t>
  </si>
  <si>
    <t>Manejo</t>
  </si>
  <si>
    <t>Activo Productivo Intermediación / pasivo con costo</t>
  </si>
  <si>
    <t>Activo productivo de intermediación</t>
  </si>
  <si>
    <t>Pasivo con costo</t>
  </si>
  <si>
    <t>Gastos de administración /Utilidad operacional bruta</t>
  </si>
  <si>
    <t>Gastos administración acumulados 12 meses</t>
  </si>
  <si>
    <t>Utilidad operacional bruta acumulada 12 meses</t>
  </si>
  <si>
    <t>Rendimientos</t>
  </si>
  <si>
    <t>Utilidad o pérdida acumulada trimestral</t>
  </si>
  <si>
    <t>Utilidad acumuladas últimos 3 meses</t>
  </si>
  <si>
    <t>Patrimonio promedio últimos 3 meses</t>
  </si>
  <si>
    <t>Liquidez</t>
  </si>
  <si>
    <t>Calce de plazos a 1 mes</t>
  </si>
  <si>
    <t>Acumulado recuperación activos a 1 mes</t>
  </si>
  <si>
    <t>Acumulado vencimiento de pasivos a 1 mes</t>
  </si>
  <si>
    <t>Calce de plazos a 3 meses</t>
  </si>
  <si>
    <t>Acumulado recuperación activos a 3 meses</t>
  </si>
  <si>
    <t>Acumulado vencimiento de pasivos a 3 meses</t>
  </si>
  <si>
    <t>Calce de plazos a 1 mes M.N.</t>
  </si>
  <si>
    <t>Acumulado recuperación activos a 1 mes M.N.</t>
  </si>
  <si>
    <t>Acumulado vencimiento pasivos a 1 mes M.N.</t>
  </si>
  <si>
    <t>Calce plazos a 3 meses M.N.</t>
  </si>
  <si>
    <t>Acumulado recuperación activos a 3 mes M.N.</t>
  </si>
  <si>
    <t>Acumulado vencimiento pasivos a 3 meses M.N.</t>
  </si>
  <si>
    <t>Calce de plazos a 1 mes M.E.</t>
  </si>
  <si>
    <t>Acumulado recuperación activos a 1 mes M.E.</t>
  </si>
  <si>
    <t>Acumulado vencimiento pasivos a 1 mes M.E.</t>
  </si>
  <si>
    <t>Calce plazos a 3 meses M.E.</t>
  </si>
  <si>
    <t>Acumulado recuperación activos a 3 mes M.E.</t>
  </si>
  <si>
    <t>Acumulado vencimiento pasivos a 3 meses M.E.</t>
  </si>
  <si>
    <t>Flujo proyectado a dos meses</t>
  </si>
  <si>
    <t>Sumatoria de ingresos del flujo de efectivo proyectado a 2 meses</t>
  </si>
  <si>
    <t>Sumatoria de egresos del flujo de efectivo proyectado a 2 meses</t>
  </si>
  <si>
    <t>Mercado</t>
  </si>
  <si>
    <t>Riesgo por Tasas de Interés en colones</t>
  </si>
  <si>
    <t>Duración moneda nacional</t>
  </si>
  <si>
    <t>Variación máxima esperada tasa básica</t>
  </si>
  <si>
    <t>Riesgo por Tasas de Interés en moneda extranjera</t>
  </si>
  <si>
    <t>Duración moneda extranjera</t>
  </si>
  <si>
    <t>Variación máxima esperada en tasa LIBOR 3 meses</t>
  </si>
  <si>
    <t>Riesgo Cambiario</t>
  </si>
  <si>
    <t>Valor absoluto de posición en moneda extranjera, en dólares</t>
  </si>
  <si>
    <t>Variación máxima esperada del tipo cambio</t>
  </si>
  <si>
    <t>Calificación cualitativa</t>
  </si>
  <si>
    <t>Gestión</t>
  </si>
  <si>
    <t>Planificación</t>
  </si>
  <si>
    <t>Políticas</t>
  </si>
  <si>
    <t>Administración de Personal</t>
  </si>
  <si>
    <t>Sistemas de Control</t>
  </si>
  <si>
    <t>Sistema de Información Gerencial</t>
  </si>
  <si>
    <t>Tecnología de Información</t>
  </si>
  <si>
    <t>MontoValor</t>
  </si>
  <si>
    <t>Calificacion</t>
  </si>
  <si>
    <t>Porcentaje</t>
  </si>
  <si>
    <t>CatalogoSuficiencia</t>
  </si>
  <si>
    <t>SufPatrimEntFinancieras</t>
  </si>
  <si>
    <t>SufPatrimMutuales</t>
  </si>
  <si>
    <t>CatalogoIndicadores</t>
  </si>
  <si>
    <t>1/ La Suficiencia Patrimonial fue calculada por Entidad….__________ con base en la información remitida a la Superintendencia General de Entidades Financieras.</t>
  </si>
  <si>
    <t>factor de ponderación actual según gradualidad</t>
  </si>
  <si>
    <t>Esta información deberá ser firmada en forma electrónica por 
el Gerente o Representante Legal, y 
el Contador,
y debe ser remitida mediante correo electrónico a la dirección sugefcr@sugef.fi.cr</t>
  </si>
  <si>
    <t>Nombre y cédula de Contador</t>
  </si>
  <si>
    <t xml:space="preserve">     Flujo proyectado a dos meses </t>
  </si>
  <si>
    <t>Montos o Valores</t>
  </si>
  <si>
    <t>Resumen de cálculo de déficit o superávit patrimonial</t>
  </si>
  <si>
    <t>Indicar (Normalidad / Irregularidad) financiera de nivel …..</t>
  </si>
  <si>
    <t>1:Mutuales
2:Entidades fiscalizadas</t>
  </si>
  <si>
    <t>Porcentaje de activos en moneda extranjera del total de activos.</t>
  </si>
  <si>
    <t>IndicadoresCamels</t>
  </si>
  <si>
    <t>Indicaciones generales.</t>
  </si>
  <si>
    <t>Catálogo a implementar para la remisión de la información de Suficiencia Patrimonial [Columnas A,B,C,D].</t>
  </si>
  <si>
    <t>Hoja de remisión del reporte de cálculo del indicador de Suficiencia Patrimonial para entidades financieras excepto mutuales</t>
  </si>
  <si>
    <t>Hoja de remisión del reporte de cálculo de indicadores financieros. Se deben de completar todos los datos necesarios para obtener la calificación global.</t>
  </si>
  <si>
    <t>Hoja de remisión del reporte de cálculo del indicador de Suficiencia Patrimonial para entidades mutualistas.</t>
  </si>
  <si>
    <t>Catálogo a implementar para la remisión de la información de los Indicadores financieros [Columnas A,B,C,D].</t>
  </si>
  <si>
    <t>Los datos a completar en las columnas desde la [F] hasta la [H] corresponden a los montos o valores que se deben ingresar en las casillas indicadas.</t>
  </si>
  <si>
    <t>Los datos a completar en las columnas desde la [F] hasta la [O] corresponden a los montos o valores que se deben ingresar en las casillas indicadas.</t>
  </si>
  <si>
    <r>
      <t xml:space="preserve">La columna [G] corresponde únicamente a los valores {1,2,3,4} obtenidos como resultado de la calificación del indicador o del área, siendo que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: nomal, 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: nivel 1,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: nivel 2, y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: nivel 3.</t>
    </r>
  </si>
  <si>
    <t>En el caso de los indicadores de Liquidez y Gestión, la columna [H] debe completarse según los porcentajes que indique la aplicación de la normativa de los elementos evaluados.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</si>
</sst>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#,##0;[Red]#,##0"/>
    <numFmt numFmtId="165" formatCode="#,##0.0_);[Red]\(#,##0.0\)"/>
    <numFmt numFmtId="166" formatCode="0.0%"/>
    <numFmt numFmtId="167" formatCode="&quot;al &quot;dd\ &quot;de&quot;\ mmmm\ &quot;del&quot;\ yyyy"/>
    <numFmt numFmtId="168" formatCode="#,##0_);[Red]\-#,##0"/>
    <numFmt numFmtId="169" formatCode="mmmm\-yyyy"/>
    <numFmt numFmtId="170" formatCode="0.00\ \V"/>
    <numFmt numFmtId="171" formatCode="0.00\ \ \V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0" tint="-4.9989318521683403E-2"/>
      <name val="Times New Roman"/>
      <family val="1"/>
    </font>
    <font>
      <u/>
      <sz val="5"/>
      <color indexed="12"/>
      <name val="MS Sans Serif"/>
      <family val="2"/>
    </font>
    <font>
      <u/>
      <sz val="12"/>
      <color indexed="12"/>
      <name val="Arial"/>
      <family val="2"/>
    </font>
    <font>
      <sz val="10"/>
      <name val="Times New Roman"/>
      <family val="1"/>
    </font>
    <font>
      <b/>
      <sz val="16"/>
      <name val="Times New Roman"/>
      <family val="1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sz val="9"/>
      <color indexed="10"/>
      <name val="Times New Roman"/>
      <family val="1"/>
    </font>
    <font>
      <sz val="12"/>
      <name val="Times New Roman"/>
      <family val="1"/>
    </font>
    <font>
      <sz val="12"/>
      <color rgb="FF003399"/>
      <name val="Calibri"/>
      <family val="2"/>
    </font>
    <font>
      <b/>
      <sz val="12"/>
      <color indexed="10"/>
      <name val="Times New Roman"/>
      <family val="1"/>
    </font>
    <font>
      <sz val="10"/>
      <color indexed="10"/>
      <name val="Times New Roman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12"/>
      <color theme="0" tint="-0.249977111117893"/>
      <name val="Times New Roman"/>
      <family val="1"/>
    </font>
    <font>
      <b/>
      <sz val="9"/>
      <name val="Times New Roman"/>
      <family val="1"/>
    </font>
    <font>
      <sz val="9"/>
      <color theme="0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sz val="10"/>
      <color rgb="FFFF0000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sz val="14"/>
      <color indexed="8"/>
      <name val="Times New Roman"/>
      <family val="1"/>
    </font>
    <font>
      <sz val="15"/>
      <name val="Times New Roman"/>
      <family val="1"/>
    </font>
    <font>
      <sz val="14"/>
      <name val="Times New Roman"/>
      <family val="1"/>
    </font>
    <font>
      <sz val="9"/>
      <color indexed="52"/>
      <name val="Times New Roman"/>
      <family val="1"/>
    </font>
    <font>
      <sz val="12"/>
      <color indexed="8"/>
      <name val="Times New Roman"/>
      <family val="1"/>
    </font>
    <font>
      <b/>
      <sz val="12"/>
      <color indexed="1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52"/>
      <name val="Times New Roman"/>
      <family val="1"/>
    </font>
    <font>
      <b/>
      <sz val="16"/>
      <color indexed="17"/>
      <name val="Times New Roman"/>
      <family val="1"/>
    </font>
    <font>
      <sz val="16"/>
      <color indexed="8"/>
      <name val="Times New Roman"/>
      <family val="1"/>
    </font>
    <font>
      <b/>
      <sz val="16"/>
      <color indexed="52"/>
      <name val="Times New Roman"/>
      <family val="1"/>
    </font>
    <font>
      <b/>
      <sz val="16"/>
      <color indexed="10"/>
      <name val="Times New Roman"/>
      <family val="1"/>
    </font>
    <font>
      <sz val="9"/>
      <color indexed="17"/>
      <name val="Times New Roman"/>
      <family val="1"/>
    </font>
    <font>
      <sz val="11"/>
      <color indexed="8"/>
      <name val="Times New Roman"/>
      <family val="1"/>
    </font>
    <font>
      <sz val="10"/>
      <color theme="0"/>
      <name val="Arial"/>
      <family val="2"/>
    </font>
    <font>
      <sz val="12"/>
      <color theme="0"/>
      <name val="Times New Roman"/>
      <family val="1"/>
    </font>
    <font>
      <b/>
      <sz val="13"/>
      <color indexed="10"/>
      <name val="Times New Roman"/>
      <family val="1"/>
    </font>
    <font>
      <sz val="10"/>
      <color indexed="17"/>
      <name val="Times New Roman"/>
      <family val="1"/>
    </font>
    <font>
      <b/>
      <sz val="14"/>
      <color indexed="52"/>
      <name val="Times New Roman"/>
      <family val="1"/>
    </font>
    <font>
      <sz val="10"/>
      <color indexed="10"/>
      <name val="Arial"/>
      <family val="2"/>
    </font>
    <font>
      <sz val="12"/>
      <name val="Arial"/>
      <family val="2"/>
    </font>
    <font>
      <b/>
      <sz val="12"/>
      <color indexed="57"/>
      <name val="Times New Roman"/>
      <family val="1"/>
    </font>
    <font>
      <b/>
      <sz val="13"/>
      <color indexed="8"/>
      <name val="Times New Roman"/>
      <family val="1"/>
    </font>
    <font>
      <b/>
      <sz val="12"/>
      <name val="Arial"/>
      <family val="2"/>
    </font>
    <font>
      <sz val="16"/>
      <name val="Arial"/>
      <family val="2"/>
    </font>
    <font>
      <b/>
      <sz val="13"/>
      <name val="Times New Roman"/>
      <family val="1"/>
    </font>
    <font>
      <b/>
      <sz val="16"/>
      <name val="Arial"/>
      <family val="2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00000"/>
        <bgColor indexed="64"/>
      </patternFill>
    </fill>
    <fill>
      <patternFill patternType="lightGray">
        <fgColor rgb="FFFFFF00"/>
        <bgColor rgb="FFFFFFEF"/>
      </patternFill>
    </fill>
    <fill>
      <patternFill patternType="solid">
        <fgColor rgb="FFC0C0C0"/>
        <bgColor indexed="64"/>
      </patternFill>
    </fill>
    <fill>
      <patternFill patternType="solid">
        <fgColor theme="5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 tint="-5.0965910824915313E-2"/>
        </stop>
      </gradient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4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2" fillId="0" borderId="0"/>
  </cellStyleXfs>
  <cellXfs count="353">
    <xf numFmtId="0" fontId="0" fillId="0" borderId="0" xfId="0"/>
    <xf numFmtId="0" fontId="3" fillId="0" borderId="1" xfId="3" applyFont="1" applyFill="1" applyBorder="1" applyProtection="1"/>
    <xf numFmtId="0" fontId="5" fillId="0" borderId="2" xfId="4" applyFont="1" applyFill="1" applyBorder="1" applyAlignment="1" applyProtection="1"/>
    <xf numFmtId="0" fontId="6" fillId="0" borderId="2" xfId="3" applyFont="1" applyFill="1" applyBorder="1" applyProtection="1"/>
    <xf numFmtId="0" fontId="6" fillId="0" borderId="3" xfId="3" applyFont="1" applyFill="1" applyBorder="1" applyProtection="1"/>
    <xf numFmtId="0" fontId="6" fillId="0" borderId="4" xfId="3" applyFont="1" applyFill="1" applyBorder="1" applyProtection="1"/>
    <xf numFmtId="0" fontId="6" fillId="0" borderId="8" xfId="3" applyFont="1" applyFill="1" applyBorder="1" applyProtection="1"/>
    <xf numFmtId="0" fontId="8" fillId="3" borderId="12" xfId="3" applyFont="1" applyFill="1" applyBorder="1" applyAlignment="1">
      <alignment vertical="center" wrapText="1"/>
    </xf>
    <xf numFmtId="3" fontId="8" fillId="3" borderId="12" xfId="3" applyNumberFormat="1" applyFont="1" applyFill="1" applyBorder="1" applyAlignment="1">
      <alignment vertical="center" wrapText="1"/>
    </xf>
    <xf numFmtId="3" fontId="9" fillId="3" borderId="13" xfId="5" applyNumberFormat="1" applyFont="1" applyFill="1" applyBorder="1" applyAlignment="1">
      <alignment vertical="center" wrapText="1"/>
    </xf>
    <xf numFmtId="3" fontId="10" fillId="3" borderId="12" xfId="3" applyNumberFormat="1" applyFont="1" applyFill="1" applyBorder="1" applyAlignment="1">
      <alignment wrapText="1"/>
    </xf>
    <xf numFmtId="3" fontId="11" fillId="3" borderId="13" xfId="5" applyNumberFormat="1" applyFont="1" applyFill="1" applyBorder="1"/>
    <xf numFmtId="0" fontId="12" fillId="0" borderId="9" xfId="3" applyFont="1" applyFill="1" applyBorder="1" applyAlignment="1">
      <alignment horizontal="left" vertical="center" wrapText="1"/>
    </xf>
    <xf numFmtId="3" fontId="13" fillId="2" borderId="0" xfId="3" applyNumberFormat="1" applyFont="1" applyFill="1" applyBorder="1"/>
    <xf numFmtId="3" fontId="6" fillId="2" borderId="10" xfId="3" applyNumberFormat="1" applyFont="1" applyFill="1" applyBorder="1"/>
    <xf numFmtId="0" fontId="13" fillId="0" borderId="9" xfId="3" applyFont="1" applyFill="1" applyBorder="1" applyAlignment="1">
      <alignment horizontal="left" vertical="center" wrapText="1"/>
    </xf>
    <xf numFmtId="0" fontId="13" fillId="2" borderId="9" xfId="3" applyFont="1" applyFill="1" applyBorder="1" applyAlignment="1">
      <alignment vertical="top" wrapText="1"/>
    </xf>
    <xf numFmtId="3" fontId="13" fillId="2" borderId="0" xfId="3" applyNumberFormat="1" applyFont="1" applyFill="1" applyBorder="1" applyAlignment="1">
      <alignment vertical="top" wrapText="1"/>
    </xf>
    <xf numFmtId="3" fontId="6" fillId="2" borderId="10" xfId="5" applyNumberFormat="1" applyFont="1" applyFill="1" applyBorder="1"/>
    <xf numFmtId="0" fontId="13" fillId="4" borderId="9" xfId="3" applyFont="1" applyFill="1" applyBorder="1" applyAlignment="1">
      <alignment horizontal="left" vertical="top" wrapText="1"/>
    </xf>
    <xf numFmtId="0" fontId="13" fillId="0" borderId="9" xfId="3" applyFont="1" applyFill="1" applyBorder="1" applyAlignment="1">
      <alignment horizontal="left" vertical="top" wrapText="1"/>
    </xf>
    <xf numFmtId="0" fontId="16" fillId="0" borderId="0" xfId="3" applyFont="1"/>
    <xf numFmtId="3" fontId="13" fillId="0" borderId="0" xfId="3" applyNumberFormat="1" applyFont="1" applyFill="1" applyBorder="1"/>
    <xf numFmtId="3" fontId="6" fillId="0" borderId="10" xfId="3" applyNumberFormat="1" applyFont="1" applyFill="1" applyBorder="1"/>
    <xf numFmtId="3" fontId="17" fillId="3" borderId="12" xfId="3" applyNumberFormat="1" applyFont="1" applyFill="1" applyBorder="1" applyAlignment="1">
      <alignment wrapText="1"/>
    </xf>
    <xf numFmtId="0" fontId="13" fillId="2" borderId="5" xfId="3" applyFont="1" applyFill="1" applyBorder="1" applyAlignment="1">
      <alignment horizontal="left" vertical="top" wrapText="1"/>
    </xf>
    <xf numFmtId="3" fontId="2" fillId="2" borderId="6" xfId="3" applyNumberFormat="1" applyFill="1" applyBorder="1"/>
    <xf numFmtId="3" fontId="6" fillId="2" borderId="7" xfId="3" applyNumberFormat="1" applyFont="1" applyFill="1" applyBorder="1"/>
    <xf numFmtId="0" fontId="13" fillId="2" borderId="9" xfId="3" applyFont="1" applyFill="1" applyBorder="1" applyAlignment="1">
      <alignment horizontal="left" wrapText="1"/>
    </xf>
    <xf numFmtId="3" fontId="2" fillId="2" borderId="0" xfId="3" applyNumberFormat="1" applyFill="1" applyBorder="1"/>
    <xf numFmtId="0" fontId="19" fillId="2" borderId="14" xfId="3" applyFont="1" applyFill="1" applyBorder="1"/>
    <xf numFmtId="3" fontId="2" fillId="2" borderId="15" xfId="3" applyNumberFormat="1" applyFill="1" applyBorder="1"/>
    <xf numFmtId="3" fontId="6" fillId="2" borderId="16" xfId="3" applyNumberFormat="1" applyFont="1" applyFill="1" applyBorder="1"/>
    <xf numFmtId="0" fontId="20" fillId="2" borderId="0" xfId="3" applyFont="1" applyFill="1" applyBorder="1" applyAlignment="1">
      <alignment horizontal="left"/>
    </xf>
    <xf numFmtId="0" fontId="6" fillId="2" borderId="0" xfId="3" applyFont="1" applyFill="1" applyBorder="1"/>
    <xf numFmtId="3" fontId="6" fillId="2" borderId="0" xfId="3" applyNumberFormat="1" applyFont="1" applyFill="1" applyBorder="1"/>
    <xf numFmtId="0" fontId="10" fillId="3" borderId="11" xfId="3" applyFont="1" applyFill="1" applyBorder="1" applyAlignment="1">
      <alignment wrapText="1"/>
    </xf>
    <xf numFmtId="164" fontId="11" fillId="3" borderId="13" xfId="5" applyNumberFormat="1" applyFont="1" applyFill="1" applyBorder="1"/>
    <xf numFmtId="0" fontId="13" fillId="2" borderId="9" xfId="3" applyFont="1" applyFill="1" applyBorder="1" applyAlignment="1">
      <alignment horizontal="left"/>
    </xf>
    <xf numFmtId="0" fontId="13" fillId="2" borderId="0" xfId="3" applyFont="1" applyFill="1" applyBorder="1"/>
    <xf numFmtId="0" fontId="13" fillId="2" borderId="10" xfId="3" applyFont="1" applyFill="1" applyBorder="1"/>
    <xf numFmtId="0" fontId="13" fillId="0" borderId="9" xfId="3" applyFont="1" applyFill="1" applyBorder="1" applyAlignment="1">
      <alignment horizontal="left"/>
    </xf>
    <xf numFmtId="0" fontId="13" fillId="0" borderId="0" xfId="3" applyFont="1" applyFill="1" applyBorder="1"/>
    <xf numFmtId="0" fontId="12" fillId="0" borderId="9" xfId="3" applyFont="1" applyFill="1" applyBorder="1" applyAlignment="1">
      <alignment horizontal="left"/>
    </xf>
    <xf numFmtId="0" fontId="13" fillId="2" borderId="9" xfId="3" applyFont="1" applyFill="1" applyBorder="1"/>
    <xf numFmtId="0" fontId="6" fillId="0" borderId="0" xfId="3" applyFont="1" applyFill="1" applyBorder="1" applyProtection="1"/>
    <xf numFmtId="0" fontId="12" fillId="2" borderId="9" xfId="3" applyFont="1" applyFill="1" applyBorder="1" applyAlignment="1">
      <alignment horizontal="left"/>
    </xf>
    <xf numFmtId="0" fontId="10" fillId="0" borderId="9" xfId="3" applyFont="1" applyFill="1" applyBorder="1" applyAlignment="1">
      <alignment wrapText="1"/>
    </xf>
    <xf numFmtId="3" fontId="10" fillId="0" borderId="0" xfId="3" applyNumberFormat="1" applyFont="1" applyFill="1" applyBorder="1" applyAlignment="1">
      <alignment wrapText="1"/>
    </xf>
    <xf numFmtId="164" fontId="11" fillId="0" borderId="10" xfId="5" applyNumberFormat="1" applyFont="1" applyFill="1" applyBorder="1"/>
    <xf numFmtId="0" fontId="12" fillId="0" borderId="9" xfId="3" applyFont="1" applyFill="1" applyBorder="1" applyAlignment="1">
      <alignment horizontal="left" wrapText="1"/>
    </xf>
    <xf numFmtId="0" fontId="12" fillId="2" borderId="9" xfId="3" applyFont="1" applyFill="1" applyBorder="1" applyAlignment="1">
      <alignment horizontal="left" wrapText="1"/>
    </xf>
    <xf numFmtId="0" fontId="13" fillId="0" borderId="0" xfId="3" applyFont="1" applyFill="1" applyBorder="1" applyProtection="1"/>
    <xf numFmtId="0" fontId="13" fillId="2" borderId="15" xfId="3" applyFont="1" applyFill="1" applyBorder="1"/>
    <xf numFmtId="0" fontId="13" fillId="2" borderId="16" xfId="3" applyFont="1" applyFill="1" applyBorder="1"/>
    <xf numFmtId="0" fontId="10" fillId="3" borderId="5" xfId="3" applyFont="1" applyFill="1" applyBorder="1" applyAlignment="1">
      <alignment wrapText="1"/>
    </xf>
    <xf numFmtId="3" fontId="10" fillId="3" borderId="6" xfId="3" applyNumberFormat="1" applyFont="1" applyFill="1" applyBorder="1" applyAlignment="1">
      <alignment wrapText="1"/>
    </xf>
    <xf numFmtId="9" fontId="21" fillId="3" borderId="7" xfId="6" applyFont="1" applyFill="1" applyBorder="1"/>
    <xf numFmtId="9" fontId="11" fillId="3" borderId="7" xfId="6" applyFont="1" applyFill="1" applyBorder="1"/>
    <xf numFmtId="0" fontId="22" fillId="5" borderId="9" xfId="3" applyFont="1" applyFill="1" applyBorder="1" applyAlignment="1">
      <alignment horizontal="justify"/>
    </xf>
    <xf numFmtId="38" fontId="22" fillId="5" borderId="0" xfId="5" applyNumberFormat="1" applyFont="1" applyFill="1" applyBorder="1"/>
    <xf numFmtId="165" fontId="13" fillId="2" borderId="0" xfId="3" applyNumberFormat="1" applyFont="1" applyFill="1" applyBorder="1"/>
    <xf numFmtId="0" fontId="6" fillId="0" borderId="0" xfId="3" applyFont="1" applyFill="1" applyProtection="1"/>
    <xf numFmtId="38" fontId="22" fillId="2" borderId="0" xfId="5" applyNumberFormat="1" applyFont="1" applyFill="1" applyBorder="1"/>
    <xf numFmtId="0" fontId="22" fillId="5" borderId="9" xfId="3" applyFont="1" applyFill="1" applyBorder="1"/>
    <xf numFmtId="14" fontId="23" fillId="2" borderId="10" xfId="3" applyNumberFormat="1" applyFont="1" applyFill="1" applyBorder="1"/>
    <xf numFmtId="0" fontId="13" fillId="2" borderId="14" xfId="3" applyFont="1" applyFill="1" applyBorder="1" applyAlignment="1">
      <alignment horizontal="justify"/>
    </xf>
    <xf numFmtId="0" fontId="9" fillId="0" borderId="0" xfId="3" applyFont="1" applyFill="1" applyBorder="1" applyAlignment="1" applyProtection="1">
      <alignment horizontal="left"/>
    </xf>
    <xf numFmtId="0" fontId="24" fillId="0" borderId="0" xfId="3" applyFont="1" applyFill="1" applyBorder="1" applyProtection="1"/>
    <xf numFmtId="3" fontId="9" fillId="0" borderId="0" xfId="3" applyNumberFormat="1" applyFont="1" applyFill="1" applyBorder="1" applyProtection="1"/>
    <xf numFmtId="0" fontId="9" fillId="0" borderId="0" xfId="3" quotePrefix="1" applyFont="1" applyFill="1" applyBorder="1" applyAlignment="1" applyProtection="1">
      <alignment horizontal="left"/>
    </xf>
    <xf numFmtId="0" fontId="8" fillId="3" borderId="11" xfId="3" applyFont="1" applyFill="1" applyBorder="1" applyAlignment="1">
      <alignment vertical="center" wrapText="1"/>
    </xf>
    <xf numFmtId="0" fontId="6" fillId="0" borderId="17" xfId="3" applyFont="1" applyFill="1" applyBorder="1" applyProtection="1"/>
    <xf numFmtId="0" fontId="6" fillId="0" borderId="18" xfId="3" applyFont="1" applyFill="1" applyBorder="1" applyProtection="1"/>
    <xf numFmtId="0" fontId="6" fillId="0" borderId="19" xfId="3" applyFont="1" applyFill="1" applyBorder="1" applyProtection="1"/>
    <xf numFmtId="0" fontId="10" fillId="3" borderId="11" xfId="3" applyFont="1" applyFill="1" applyBorder="1" applyAlignment="1">
      <alignment horizontal="left" wrapText="1"/>
    </xf>
    <xf numFmtId="0" fontId="10" fillId="3" borderId="9" xfId="3" applyFont="1" applyFill="1" applyBorder="1" applyAlignment="1">
      <alignment wrapText="1"/>
    </xf>
    <xf numFmtId="3" fontId="10" fillId="3" borderId="0" xfId="3" applyNumberFormat="1" applyFont="1" applyFill="1" applyBorder="1" applyAlignment="1">
      <alignment wrapText="1"/>
    </xf>
    <xf numFmtId="164" fontId="11" fillId="3" borderId="10" xfId="5" applyNumberFormat="1" applyFont="1" applyFill="1" applyBorder="1"/>
    <xf numFmtId="10" fontId="10" fillId="3" borderId="0" xfId="2" applyNumberFormat="1" applyFont="1" applyFill="1" applyBorder="1" applyAlignment="1">
      <alignment wrapText="1"/>
    </xf>
    <xf numFmtId="0" fontId="22" fillId="0" borderId="9" xfId="3" applyFont="1" applyFill="1" applyBorder="1"/>
    <xf numFmtId="38" fontId="22" fillId="0" borderId="0" xfId="5" applyNumberFormat="1" applyFont="1" applyFill="1" applyBorder="1"/>
    <xf numFmtId="0" fontId="22" fillId="0" borderId="9" xfId="3" applyFont="1" applyFill="1" applyBorder="1" applyAlignment="1">
      <alignment horizontal="justify"/>
    </xf>
    <xf numFmtId="0" fontId="12" fillId="2" borderId="14" xfId="3" applyFont="1" applyFill="1" applyBorder="1" applyAlignment="1">
      <alignment horizontal="left" wrapText="1"/>
    </xf>
    <xf numFmtId="0" fontId="22" fillId="2" borderId="9" xfId="3" applyFont="1" applyFill="1" applyBorder="1" applyAlignment="1">
      <alignment wrapText="1"/>
    </xf>
    <xf numFmtId="0" fontId="0" fillId="5" borderId="0" xfId="0" applyFill="1"/>
    <xf numFmtId="10" fontId="9" fillId="3" borderId="13" xfId="6" applyNumberFormat="1" applyFont="1" applyFill="1" applyBorder="1" applyAlignment="1">
      <alignment horizontal="center" vertical="center" wrapText="1"/>
    </xf>
    <xf numFmtId="0" fontId="26" fillId="0" borderId="4" xfId="3" applyFont="1" applyFill="1" applyBorder="1" applyProtection="1"/>
    <xf numFmtId="0" fontId="29" fillId="6" borderId="20" xfId="0" applyFont="1" applyFill="1" applyBorder="1" applyAlignment="1" applyProtection="1">
      <alignment horizontal="center" vertical="center" wrapText="1"/>
      <protection locked="0"/>
    </xf>
    <xf numFmtId="166" fontId="29" fillId="6" borderId="20" xfId="2" applyNumberFormat="1" applyFont="1" applyFill="1" applyBorder="1" applyAlignment="1" applyProtection="1">
      <alignment horizontal="center" vertical="center" wrapText="1"/>
      <protection locked="0"/>
    </xf>
    <xf numFmtId="0" fontId="0" fillId="7" borderId="20" xfId="0" applyFill="1" applyBorder="1" applyAlignment="1" applyProtection="1">
      <alignment vertical="center" wrapText="1"/>
      <protection locked="0"/>
    </xf>
    <xf numFmtId="0" fontId="0" fillId="7" borderId="20" xfId="0" applyFill="1" applyBorder="1" applyAlignment="1" applyProtection="1">
      <alignment horizontal="center" vertical="center" wrapText="1"/>
      <protection locked="0"/>
    </xf>
    <xf numFmtId="0" fontId="27" fillId="8" borderId="20" xfId="0" applyFont="1" applyFill="1" applyBorder="1" applyAlignment="1" applyProtection="1">
      <alignment horizontal="center" vertical="center" wrapText="1"/>
      <protection locked="0"/>
    </xf>
    <xf numFmtId="4" fontId="29" fillId="5" borderId="20" xfId="0" applyNumberFormat="1" applyFont="1" applyFill="1" applyBorder="1" applyProtection="1"/>
    <xf numFmtId="4" fontId="28" fillId="5" borderId="20" xfId="0" applyNumberFormat="1" applyFont="1" applyFill="1" applyBorder="1" applyProtection="1"/>
    <xf numFmtId="4" fontId="28" fillId="4" borderId="20" xfId="0" applyNumberFormat="1" applyFont="1" applyFill="1" applyBorder="1" applyAlignment="1" applyProtection="1">
      <protection locked="0"/>
    </xf>
    <xf numFmtId="3" fontId="13" fillId="2" borderId="0" xfId="5" applyNumberFormat="1" applyFont="1" applyFill="1" applyBorder="1" applyProtection="1">
      <protection locked="0"/>
    </xf>
    <xf numFmtId="3" fontId="18" fillId="2" borderId="6" xfId="3" applyNumberFormat="1" applyFont="1" applyFill="1" applyBorder="1" applyProtection="1">
      <protection locked="0"/>
    </xf>
    <xf numFmtId="3" fontId="18" fillId="2" borderId="0" xfId="3" applyNumberFormat="1" applyFont="1" applyFill="1" applyBorder="1" applyProtection="1">
      <protection locked="0"/>
    </xf>
    <xf numFmtId="3" fontId="13" fillId="0" borderId="0" xfId="5" applyNumberFormat="1" applyFont="1" applyFill="1" applyBorder="1" applyProtection="1">
      <protection locked="0"/>
    </xf>
    <xf numFmtId="3" fontId="10" fillId="3" borderId="12" xfId="3" applyNumberFormat="1" applyFont="1" applyFill="1" applyBorder="1" applyAlignment="1">
      <alignment vertical="center" wrapText="1"/>
    </xf>
    <xf numFmtId="164" fontId="11" fillId="3" borderId="13" xfId="5" applyNumberFormat="1" applyFont="1" applyFill="1" applyBorder="1" applyAlignment="1">
      <alignment vertical="center"/>
    </xf>
    <xf numFmtId="3" fontId="13" fillId="2" borderId="0" xfId="3" applyNumberFormat="1" applyFont="1" applyFill="1" applyBorder="1" applyProtection="1">
      <protection locked="0"/>
    </xf>
    <xf numFmtId="3" fontId="10" fillId="3" borderId="6" xfId="3" applyNumberFormat="1" applyFont="1" applyFill="1" applyBorder="1" applyAlignment="1">
      <alignment vertical="center" wrapText="1"/>
    </xf>
    <xf numFmtId="3" fontId="13" fillId="2" borderId="15" xfId="3" applyNumberFormat="1" applyFont="1" applyFill="1" applyBorder="1" applyProtection="1">
      <protection locked="0"/>
    </xf>
    <xf numFmtId="38" fontId="13" fillId="0" borderId="0" xfId="3" applyNumberFormat="1" applyFont="1" applyFill="1" applyBorder="1" applyProtection="1">
      <protection locked="0"/>
    </xf>
    <xf numFmtId="165" fontId="13" fillId="2" borderId="0" xfId="3" applyNumberFormat="1" applyFont="1" applyFill="1" applyBorder="1" applyProtection="1">
      <protection locked="0"/>
    </xf>
    <xf numFmtId="0" fontId="6" fillId="0" borderId="0" xfId="3" applyFont="1" applyFill="1" applyProtection="1">
      <protection locked="0"/>
    </xf>
    <xf numFmtId="9" fontId="13" fillId="2" borderId="0" xfId="6" applyFont="1" applyFill="1" applyBorder="1" applyProtection="1">
      <protection locked="0"/>
    </xf>
    <xf numFmtId="38" fontId="13" fillId="2" borderId="0" xfId="3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 wrapText="1"/>
      <protection locked="0"/>
    </xf>
    <xf numFmtId="0" fontId="0" fillId="7" borderId="20" xfId="0" applyFill="1" applyBorder="1" applyAlignment="1" applyProtection="1">
      <alignment horizontal="right" vertical="center" wrapText="1"/>
      <protection locked="0"/>
    </xf>
    <xf numFmtId="166" fontId="0" fillId="9" borderId="0" xfId="2" applyNumberFormat="1" applyFont="1" applyFill="1" applyProtection="1">
      <protection locked="0"/>
    </xf>
    <xf numFmtId="4" fontId="0" fillId="0" borderId="0" xfId="0" applyNumberFormat="1" applyProtection="1"/>
    <xf numFmtId="0" fontId="0" fillId="0" borderId="0" xfId="0" applyProtection="1"/>
    <xf numFmtId="0" fontId="7" fillId="0" borderId="22" xfId="7" applyFont="1" applyFill="1" applyBorder="1" applyProtection="1"/>
    <xf numFmtId="0" fontId="33" fillId="0" borderId="23" xfId="7" applyFont="1" applyFill="1" applyBorder="1" applyAlignment="1" applyProtection="1">
      <alignment horizontal="centerContinuous"/>
    </xf>
    <xf numFmtId="0" fontId="12" fillId="0" borderId="23" xfId="7" applyFont="1" applyFill="1" applyBorder="1" applyAlignment="1" applyProtection="1">
      <alignment horizontal="centerContinuous"/>
    </xf>
    <xf numFmtId="0" fontId="34" fillId="0" borderId="23" xfId="7" applyFont="1" applyFill="1" applyBorder="1" applyAlignment="1" applyProtection="1">
      <alignment horizontal="center"/>
    </xf>
    <xf numFmtId="0" fontId="34" fillId="0" borderId="24" xfId="7" applyFont="1" applyFill="1" applyBorder="1" applyAlignment="1" applyProtection="1">
      <alignment horizontal="center"/>
    </xf>
    <xf numFmtId="0" fontId="0" fillId="0" borderId="0" xfId="0" applyFill="1" applyBorder="1"/>
    <xf numFmtId="17" fontId="7" fillId="0" borderId="25" xfId="7" applyNumberFormat="1" applyFont="1" applyFill="1" applyBorder="1" applyProtection="1"/>
    <xf numFmtId="0" fontId="12" fillId="0" borderId="0" xfId="7" applyFont="1" applyFill="1" applyBorder="1" applyAlignment="1" applyProtection="1">
      <alignment horizontal="centerContinuous"/>
    </xf>
    <xf numFmtId="0" fontId="35" fillId="0" borderId="0" xfId="7" applyFont="1" applyFill="1" applyBorder="1" applyAlignment="1" applyProtection="1">
      <alignment horizontal="center"/>
    </xf>
    <xf numFmtId="0" fontId="35" fillId="0" borderId="26" xfId="7" applyFont="1" applyFill="1" applyBorder="1" applyAlignment="1" applyProtection="1">
      <alignment horizontal="center"/>
    </xf>
    <xf numFmtId="168" fontId="9" fillId="0" borderId="25" xfId="8" quotePrefix="1" applyNumberFormat="1" applyFont="1" applyFill="1" applyBorder="1" applyAlignment="1" applyProtection="1">
      <alignment horizontal="left"/>
    </xf>
    <xf numFmtId="0" fontId="32" fillId="0" borderId="0" xfId="7" applyFill="1" applyBorder="1" applyProtection="1"/>
    <xf numFmtId="168" fontId="7" fillId="0" borderId="25" xfId="8" applyNumberFormat="1" applyFont="1" applyFill="1" applyBorder="1" applyProtection="1"/>
    <xf numFmtId="168" fontId="36" fillId="0" borderId="0" xfId="8" applyNumberFormat="1" applyFont="1" applyFill="1" applyBorder="1" applyProtection="1"/>
    <xf numFmtId="169" fontId="9" fillId="0" borderId="25" xfId="8" applyNumberFormat="1" applyFont="1" applyFill="1" applyBorder="1" applyAlignment="1" applyProtection="1">
      <alignment horizontal="left"/>
    </xf>
    <xf numFmtId="0" fontId="8" fillId="0" borderId="25" xfId="7" applyFont="1" applyFill="1" applyBorder="1" applyAlignment="1" applyProtection="1">
      <alignment horizontal="center"/>
    </xf>
    <xf numFmtId="0" fontId="8" fillId="0" borderId="0" xfId="7" applyFont="1" applyFill="1" applyBorder="1" applyAlignment="1" applyProtection="1">
      <alignment horizontal="centerContinuous"/>
    </xf>
    <xf numFmtId="0" fontId="8" fillId="0" borderId="0" xfId="7" applyFont="1" applyFill="1" applyBorder="1" applyAlignment="1" applyProtection="1">
      <alignment horizontal="center"/>
    </xf>
    <xf numFmtId="0" fontId="35" fillId="0" borderId="0" xfId="7" applyFont="1" applyFill="1" applyBorder="1" applyProtection="1"/>
    <xf numFmtId="166" fontId="8" fillId="0" borderId="0" xfId="7" applyNumberFormat="1" applyFont="1" applyFill="1" applyBorder="1" applyAlignment="1" applyProtection="1">
      <alignment horizontal="centerContinuous" vertical="center" wrapText="1"/>
    </xf>
    <xf numFmtId="166" fontId="8" fillId="0" borderId="0" xfId="7" applyNumberFormat="1" applyFont="1" applyFill="1" applyBorder="1" applyAlignment="1" applyProtection="1">
      <alignment horizontal="centerContinuous"/>
    </xf>
    <xf numFmtId="166" fontId="8" fillId="0" borderId="0" xfId="7" applyNumberFormat="1" applyFont="1" applyFill="1" applyBorder="1" applyAlignment="1" applyProtection="1">
      <alignment horizontal="center"/>
    </xf>
    <xf numFmtId="0" fontId="37" fillId="0" borderId="26" xfId="7" applyFont="1" applyFill="1" applyBorder="1" applyProtection="1"/>
    <xf numFmtId="168" fontId="9" fillId="0" borderId="25" xfId="8" applyNumberFormat="1" applyFont="1" applyFill="1" applyBorder="1" applyProtection="1"/>
    <xf numFmtId="166" fontId="8" fillId="0" borderId="0" xfId="7" quotePrefix="1" applyNumberFormat="1" applyFont="1" applyFill="1" applyBorder="1" applyAlignment="1" applyProtection="1">
      <alignment horizontal="center"/>
    </xf>
    <xf numFmtId="166" fontId="8" fillId="0" borderId="0" xfId="7" applyNumberFormat="1" applyFont="1" applyFill="1" applyBorder="1" applyAlignment="1" applyProtection="1">
      <alignment horizontal="center" vertical="center" wrapText="1"/>
    </xf>
    <xf numFmtId="0" fontId="10" fillId="0" borderId="25" xfId="0" quotePrefix="1" applyFont="1" applyFill="1" applyBorder="1" applyAlignment="1" applyProtection="1">
      <alignment horizontal="left"/>
    </xf>
    <xf numFmtId="0" fontId="33" fillId="0" borderId="0" xfId="0" applyFont="1" applyFill="1" applyBorder="1" applyAlignment="1" applyProtection="1">
      <alignment horizontal="centerContinuous"/>
    </xf>
    <xf numFmtId="0" fontId="12" fillId="0" borderId="0" xfId="0" applyFont="1" applyFill="1" applyBorder="1" applyProtection="1"/>
    <xf numFmtId="166" fontId="12" fillId="0" borderId="0" xfId="0" applyNumberFormat="1" applyFont="1" applyFill="1" applyBorder="1" applyAlignment="1" applyProtection="1">
      <alignment horizontal="center"/>
    </xf>
    <xf numFmtId="0" fontId="6" fillId="0" borderId="26" xfId="7" applyFont="1" applyFill="1" applyBorder="1" applyProtection="1"/>
    <xf numFmtId="166" fontId="38" fillId="0" borderId="0" xfId="0" applyNumberFormat="1" applyFont="1" applyFill="1" applyBorder="1" applyAlignment="1" applyProtection="1">
      <alignment horizontal="center"/>
    </xf>
    <xf numFmtId="0" fontId="39" fillId="0" borderId="25" xfId="7" quotePrefix="1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39" fillId="0" borderId="0" xfId="0" applyFont="1" applyFill="1" applyBorder="1" applyProtection="1"/>
    <xf numFmtId="10" fontId="40" fillId="0" borderId="0" xfId="2" applyNumberFormat="1" applyFont="1" applyFill="1" applyBorder="1" applyAlignment="1" applyProtection="1">
      <alignment horizontal="center"/>
    </xf>
    <xf numFmtId="10" fontId="41" fillId="0" borderId="0" xfId="2" applyNumberFormat="1" applyFont="1" applyFill="1" applyBorder="1" applyAlignment="1" applyProtection="1">
      <alignment horizontal="center"/>
    </xf>
    <xf numFmtId="10" fontId="17" fillId="0" borderId="0" xfId="2" applyNumberFormat="1" applyFont="1" applyFill="1" applyBorder="1" applyAlignment="1" applyProtection="1">
      <alignment horizontal="center"/>
    </xf>
    <xf numFmtId="0" fontId="10" fillId="0" borderId="0" xfId="7" applyFont="1" applyFill="1" applyBorder="1" applyAlignment="1" applyProtection="1">
      <alignment horizontal="centerContinuous"/>
    </xf>
    <xf numFmtId="0" fontId="39" fillId="0" borderId="0" xfId="7" applyFont="1" applyFill="1" applyBorder="1" applyProtection="1"/>
    <xf numFmtId="0" fontId="10" fillId="0" borderId="0" xfId="7" applyFont="1" applyFill="1" applyBorder="1" applyAlignment="1" applyProtection="1">
      <alignment horizontal="left"/>
    </xf>
    <xf numFmtId="166" fontId="10" fillId="0" borderId="0" xfId="7" applyNumberFormat="1" applyFont="1" applyFill="1" applyBorder="1" applyAlignment="1" applyProtection="1">
      <alignment horizontal="center"/>
    </xf>
    <xf numFmtId="166" fontId="10" fillId="0" borderId="0" xfId="7" applyNumberFormat="1" applyFont="1" applyFill="1" applyBorder="1" applyAlignment="1" applyProtection="1">
      <alignment horizontal="center" vertical="center" wrapText="1"/>
    </xf>
    <xf numFmtId="0" fontId="44" fillId="0" borderId="0" xfId="7" applyFont="1" applyFill="1" applyBorder="1" applyAlignment="1" applyProtection="1">
      <alignment horizontal="center"/>
    </xf>
    <xf numFmtId="166" fontId="33" fillId="0" borderId="0" xfId="7" applyNumberFormat="1" applyFont="1" applyFill="1" applyBorder="1" applyAlignment="1" applyProtection="1">
      <alignment horizontal="center"/>
    </xf>
    <xf numFmtId="0" fontId="10" fillId="0" borderId="25" xfId="7" quotePrefix="1" applyFont="1" applyFill="1" applyBorder="1" applyAlignment="1" applyProtection="1"/>
    <xf numFmtId="0" fontId="33" fillId="0" borderId="0" xfId="7" applyFont="1" applyFill="1" applyBorder="1" applyAlignment="1" applyProtection="1">
      <alignment horizontal="centerContinuous"/>
    </xf>
    <xf numFmtId="0" fontId="12" fillId="0" borderId="0" xfId="7" applyFont="1" applyFill="1" applyBorder="1" applyProtection="1"/>
    <xf numFmtId="166" fontId="12" fillId="0" borderId="0" xfId="7" applyNumberFormat="1" applyFont="1" applyFill="1" applyBorder="1" applyAlignment="1" applyProtection="1">
      <alignment horizontal="center"/>
    </xf>
    <xf numFmtId="0" fontId="6" fillId="0" borderId="0" xfId="7" applyFont="1" applyFill="1" applyBorder="1" applyProtection="1"/>
    <xf numFmtId="10" fontId="39" fillId="0" borderId="21" xfId="7" applyNumberFormat="1" applyFont="1" applyFill="1" applyBorder="1" applyAlignment="1" applyProtection="1">
      <alignment horizontal="center"/>
    </xf>
    <xf numFmtId="2" fontId="10" fillId="0" borderId="0" xfId="7" applyNumberFormat="1" applyFont="1" applyFill="1" applyBorder="1" applyAlignment="1" applyProtection="1">
      <alignment horizontal="center"/>
    </xf>
    <xf numFmtId="0" fontId="15" fillId="0" borderId="26" xfId="7" applyFont="1" applyFill="1" applyBorder="1" applyProtection="1"/>
    <xf numFmtId="0" fontId="39" fillId="0" borderId="25" xfId="7" applyFont="1" applyFill="1" applyBorder="1" applyProtection="1"/>
    <xf numFmtId="0" fontId="48" fillId="0" borderId="0" xfId="7" applyFont="1" applyFill="1" applyBorder="1" applyProtection="1"/>
    <xf numFmtId="0" fontId="10" fillId="0" borderId="0" xfId="7" applyFont="1" applyFill="1" applyBorder="1" applyProtection="1"/>
    <xf numFmtId="0" fontId="10" fillId="0" borderId="25" xfId="7" applyFont="1" applyFill="1" applyBorder="1" applyAlignment="1" applyProtection="1">
      <alignment horizontal="left"/>
    </xf>
    <xf numFmtId="0" fontId="10" fillId="0" borderId="25" xfId="7" applyFont="1" applyFill="1" applyBorder="1" applyProtection="1"/>
    <xf numFmtId="170" fontId="39" fillId="0" borderId="21" xfId="7" applyNumberFormat="1" applyFont="1" applyFill="1" applyBorder="1" applyAlignment="1" applyProtection="1">
      <alignment horizontal="center"/>
    </xf>
    <xf numFmtId="10" fontId="39" fillId="0" borderId="21" xfId="1" applyNumberFormat="1" applyFont="1" applyFill="1" applyBorder="1" applyAlignment="1" applyProtection="1">
      <alignment horizontal="center"/>
    </xf>
    <xf numFmtId="10" fontId="39" fillId="0" borderId="0" xfId="7" applyNumberFormat="1" applyFont="1" applyFill="1" applyBorder="1" applyAlignment="1" applyProtection="1">
      <alignment horizontal="center"/>
    </xf>
    <xf numFmtId="0" fontId="44" fillId="0" borderId="0" xfId="7" applyFont="1" applyFill="1" applyBorder="1" applyProtection="1"/>
    <xf numFmtId="0" fontId="34" fillId="0" borderId="0" xfId="7" applyFont="1" applyFill="1" applyBorder="1" applyProtection="1"/>
    <xf numFmtId="0" fontId="50" fillId="0" borderId="0" xfId="7" applyFont="1" applyFill="1" applyBorder="1" applyProtection="1"/>
    <xf numFmtId="170" fontId="39" fillId="0" borderId="0" xfId="7" applyNumberFormat="1" applyFont="1" applyFill="1" applyBorder="1" applyAlignment="1" applyProtection="1">
      <alignment horizontal="center"/>
    </xf>
    <xf numFmtId="10" fontId="39" fillId="0" borderId="21" xfId="2" applyNumberFormat="1" applyFont="1" applyFill="1" applyBorder="1" applyAlignment="1" applyProtection="1">
      <alignment horizontal="center"/>
    </xf>
    <xf numFmtId="10" fontId="39" fillId="0" borderId="0" xfId="2" applyNumberFormat="1" applyFont="1" applyFill="1" applyBorder="1" applyAlignment="1" applyProtection="1">
      <alignment horizontal="center"/>
    </xf>
    <xf numFmtId="9" fontId="39" fillId="0" borderId="0" xfId="2" applyFont="1" applyFill="1" applyBorder="1" applyAlignment="1" applyProtection="1">
      <alignment horizontal="center"/>
    </xf>
    <xf numFmtId="0" fontId="12" fillId="0" borderId="0" xfId="7" applyFont="1" applyFill="1" applyBorder="1" applyAlignment="1" applyProtection="1">
      <alignment horizontal="center"/>
    </xf>
    <xf numFmtId="170" fontId="12" fillId="0" borderId="0" xfId="7" applyNumberFormat="1" applyFont="1" applyFill="1" applyBorder="1" applyAlignment="1" applyProtection="1">
      <alignment horizontal="center"/>
    </xf>
    <xf numFmtId="170" fontId="47" fillId="0" borderId="0" xfId="7" applyNumberFormat="1" applyFont="1" applyFill="1" applyBorder="1" applyAlignment="1" applyProtection="1">
      <alignment horizontal="center"/>
    </xf>
    <xf numFmtId="170" fontId="38" fillId="0" borderId="0" xfId="7" applyNumberFormat="1" applyFont="1" applyFill="1" applyBorder="1" applyAlignment="1" applyProtection="1">
      <alignment horizontal="center"/>
    </xf>
    <xf numFmtId="0" fontId="51" fillId="0" borderId="0" xfId="7" applyFont="1" applyFill="1" applyBorder="1" applyAlignment="1" applyProtection="1">
      <alignment horizontal="center"/>
    </xf>
    <xf numFmtId="2" fontId="34" fillId="0" borderId="0" xfId="7" applyNumberFormat="1" applyFont="1" applyFill="1" applyBorder="1" applyAlignment="1" applyProtection="1">
      <alignment horizontal="center"/>
    </xf>
    <xf numFmtId="2" fontId="8" fillId="0" borderId="0" xfId="7" applyNumberFormat="1" applyFont="1" applyFill="1" applyBorder="1" applyAlignment="1" applyProtection="1">
      <alignment horizontal="center" vertical="center"/>
    </xf>
    <xf numFmtId="0" fontId="6" fillId="0" borderId="25" xfId="7" applyFont="1" applyFill="1" applyBorder="1" applyProtection="1"/>
    <xf numFmtId="0" fontId="9" fillId="0" borderId="0" xfId="7" applyFont="1" applyFill="1" applyBorder="1" applyProtection="1"/>
    <xf numFmtId="0" fontId="52" fillId="0" borderId="0" xfId="7" applyFont="1" applyFill="1" applyBorder="1" applyProtection="1"/>
    <xf numFmtId="170" fontId="53" fillId="0" borderId="0" xfId="7" applyNumberFormat="1" applyFont="1" applyFill="1" applyBorder="1" applyAlignment="1" applyProtection="1">
      <alignment horizontal="center"/>
    </xf>
    <xf numFmtId="0" fontId="54" fillId="0" borderId="0" xfId="7" applyFont="1" applyFill="1" applyBorder="1" applyProtection="1"/>
    <xf numFmtId="0" fontId="32" fillId="0" borderId="0" xfId="7" applyBorder="1" applyProtection="1"/>
    <xf numFmtId="0" fontId="55" fillId="0" borderId="0" xfId="7" applyFont="1" applyBorder="1" applyProtection="1"/>
    <xf numFmtId="10" fontId="56" fillId="0" borderId="0" xfId="2" applyNumberFormat="1" applyFont="1" applyFill="1" applyBorder="1" applyAlignment="1" applyProtection="1">
      <alignment horizontal="center"/>
    </xf>
    <xf numFmtId="0" fontId="57" fillId="0" borderId="0" xfId="7" applyFont="1" applyFill="1" applyBorder="1" applyAlignment="1" applyProtection="1">
      <alignment horizontal="center"/>
    </xf>
    <xf numFmtId="0" fontId="39" fillId="0" borderId="25" xfId="7" applyFont="1" applyFill="1" applyBorder="1" applyAlignment="1" applyProtection="1">
      <alignment horizontal="left"/>
    </xf>
    <xf numFmtId="170" fontId="8" fillId="0" borderId="0" xfId="7" applyNumberFormat="1" applyFont="1" applyFill="1" applyBorder="1" applyAlignment="1" applyProtection="1">
      <alignment horizontal="center"/>
    </xf>
    <xf numFmtId="43" fontId="40" fillId="0" borderId="0" xfId="8" applyFont="1" applyFill="1" applyBorder="1" applyAlignment="1" applyProtection="1">
      <alignment horizontal="center"/>
    </xf>
    <xf numFmtId="0" fontId="58" fillId="0" borderId="0" xfId="7" applyFont="1" applyBorder="1" applyProtection="1"/>
    <xf numFmtId="0" fontId="34" fillId="0" borderId="0" xfId="7" quotePrefix="1" applyFont="1" applyFill="1" applyBorder="1" applyAlignment="1" applyProtection="1">
      <alignment horizontal="left"/>
    </xf>
    <xf numFmtId="43" fontId="7" fillId="0" borderId="0" xfId="8" applyFont="1" applyFill="1" applyBorder="1" applyAlignment="1" applyProtection="1">
      <alignment horizontal="center"/>
    </xf>
    <xf numFmtId="0" fontId="59" fillId="0" borderId="0" xfId="7" applyFont="1" applyFill="1" applyBorder="1" applyProtection="1"/>
    <xf numFmtId="0" fontId="10" fillId="0" borderId="25" xfId="7" applyFont="1" applyFill="1" applyBorder="1" applyAlignment="1" applyProtection="1">
      <alignment horizontal="centerContinuous"/>
    </xf>
    <xf numFmtId="0" fontId="15" fillId="0" borderId="0" xfId="7" applyFont="1" applyFill="1" applyBorder="1" applyProtection="1"/>
    <xf numFmtId="0" fontId="55" fillId="0" borderId="0" xfId="7" applyFont="1" applyFill="1" applyBorder="1" applyProtection="1"/>
    <xf numFmtId="0" fontId="0" fillId="0" borderId="0" xfId="0" applyFont="1"/>
    <xf numFmtId="0" fontId="11" fillId="0" borderId="25" xfId="7" applyFont="1" applyFill="1" applyBorder="1" applyAlignment="1" applyProtection="1">
      <alignment horizontal="centerContinuous"/>
    </xf>
    <xf numFmtId="0" fontId="11" fillId="0" borderId="0" xfId="7" applyFont="1" applyFill="1" applyBorder="1" applyAlignment="1" applyProtection="1">
      <alignment horizontal="centerContinuous"/>
    </xf>
    <xf numFmtId="0" fontId="11" fillId="0" borderId="0" xfId="7" applyFont="1" applyFill="1" applyBorder="1" applyProtection="1"/>
    <xf numFmtId="10" fontId="11" fillId="0" borderId="0" xfId="2" applyNumberFormat="1" applyFont="1" applyFill="1" applyBorder="1" applyAlignment="1" applyProtection="1">
      <alignment horizontal="center"/>
    </xf>
    <xf numFmtId="2" fontId="11" fillId="0" borderId="0" xfId="7" applyNumberFormat="1" applyFont="1" applyFill="1" applyBorder="1" applyAlignment="1" applyProtection="1">
      <alignment horizontal="center"/>
    </xf>
    <xf numFmtId="0" fontId="11" fillId="0" borderId="0" xfId="7" applyFont="1" applyFill="1" applyBorder="1" applyAlignment="1" applyProtection="1">
      <alignment horizontal="center"/>
    </xf>
    <xf numFmtId="170" fontId="15" fillId="0" borderId="0" xfId="7" applyNumberFormat="1" applyFont="1" applyFill="1" applyBorder="1" applyAlignment="1" applyProtection="1">
      <alignment horizontal="center"/>
    </xf>
    <xf numFmtId="0" fontId="55" fillId="0" borderId="0" xfId="7" applyFont="1" applyFill="1" applyBorder="1" applyAlignment="1" applyProtection="1"/>
    <xf numFmtId="0" fontId="10" fillId="0" borderId="0" xfId="7" applyFont="1" applyFill="1" applyBorder="1" applyAlignment="1" applyProtection="1">
      <alignment horizontal="center"/>
    </xf>
    <xf numFmtId="0" fontId="10" fillId="0" borderId="0" xfId="7" applyFont="1" applyFill="1" applyBorder="1" applyAlignment="1" applyProtection="1"/>
    <xf numFmtId="0" fontId="32" fillId="0" borderId="27" xfId="7" applyFill="1" applyBorder="1" applyProtection="1"/>
    <xf numFmtId="0" fontId="32" fillId="0" borderId="28" xfId="7" applyFill="1" applyBorder="1" applyProtection="1"/>
    <xf numFmtId="0" fontId="32" fillId="0" borderId="29" xfId="7" applyFont="1" applyFill="1" applyBorder="1" applyProtection="1"/>
    <xf numFmtId="0" fontId="0" fillId="0" borderId="0" xfId="0" applyBorder="1"/>
    <xf numFmtId="0" fontId="32" fillId="0" borderId="0" xfId="7" applyFont="1" applyFill="1" applyBorder="1" applyProtection="1"/>
    <xf numFmtId="0" fontId="61" fillId="0" borderId="0" xfId="0" applyFont="1" applyBorder="1" applyProtection="1">
      <protection locked="0"/>
    </xf>
    <xf numFmtId="0" fontId="32" fillId="0" borderId="0" xfId="0" applyFont="1" applyBorder="1" applyProtection="1">
      <protection locked="0"/>
    </xf>
    <xf numFmtId="0" fontId="10" fillId="0" borderId="0" xfId="7" quotePrefix="1" applyFont="1" applyFill="1" applyBorder="1" applyAlignment="1" applyProtection="1">
      <alignment horizontal="right"/>
    </xf>
    <xf numFmtId="168" fontId="9" fillId="0" borderId="0" xfId="8" quotePrefix="1" applyNumberFormat="1" applyFont="1" applyFill="1" applyBorder="1" applyAlignment="1" applyProtection="1"/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43" fontId="40" fillId="0" borderId="0" xfId="8" applyFont="1" applyFill="1" applyBorder="1" applyAlignment="1" applyProtection="1">
      <alignment horizontal="center"/>
      <protection locked="0"/>
    </xf>
    <xf numFmtId="0" fontId="39" fillId="0" borderId="0" xfId="7" applyFont="1" applyFill="1" applyBorder="1" applyProtection="1">
      <protection locked="0"/>
    </xf>
    <xf numFmtId="0" fontId="10" fillId="0" borderId="0" xfId="7" applyFont="1" applyFill="1" applyBorder="1" applyAlignment="1" applyProtection="1">
      <alignment horizontal="centerContinuous"/>
      <protection locked="0"/>
    </xf>
    <xf numFmtId="10" fontId="10" fillId="0" borderId="0" xfId="7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wrapText="1"/>
    </xf>
    <xf numFmtId="10" fontId="11" fillId="10" borderId="0" xfId="2" applyNumberFormat="1" applyFont="1" applyFill="1" applyBorder="1" applyProtection="1">
      <protection locked="0"/>
    </xf>
    <xf numFmtId="10" fontId="10" fillId="10" borderId="0" xfId="2" applyNumberFormat="1" applyFont="1" applyFill="1" applyBorder="1" applyAlignment="1" applyProtection="1">
      <alignment horizontal="right"/>
      <protection locked="0"/>
    </xf>
    <xf numFmtId="0" fontId="0" fillId="7" borderId="32" xfId="0" applyFill="1" applyBorder="1" applyAlignment="1">
      <alignment vertical="center" wrapText="1"/>
    </xf>
    <xf numFmtId="0" fontId="0" fillId="7" borderId="29" xfId="0" applyFill="1" applyBorder="1" applyAlignment="1">
      <alignment vertical="center" wrapText="1"/>
    </xf>
    <xf numFmtId="0" fontId="0" fillId="7" borderId="29" xfId="0" applyFill="1" applyBorder="1" applyAlignment="1">
      <alignment horizontal="center" vertical="center" wrapText="1"/>
    </xf>
    <xf numFmtId="0" fontId="27" fillId="8" borderId="29" xfId="0" applyFont="1" applyFill="1" applyBorder="1" applyAlignment="1">
      <alignment horizontal="center" vertical="center" wrapText="1"/>
    </xf>
    <xf numFmtId="0" fontId="31" fillId="6" borderId="30" xfId="0" applyFont="1" applyFill="1" applyBorder="1" applyAlignment="1">
      <alignment horizontal="center" vertical="center" wrapText="1"/>
    </xf>
    <xf numFmtId="0" fontId="31" fillId="6" borderId="31" xfId="0" applyFont="1" applyFill="1" applyBorder="1" applyAlignment="1">
      <alignment horizontal="center" vertical="center" wrapText="1"/>
    </xf>
    <xf numFmtId="0" fontId="31" fillId="6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3" applyFont="1" applyFill="1" applyBorder="1" applyProtection="1">
      <protection locked="0"/>
    </xf>
    <xf numFmtId="0" fontId="30" fillId="7" borderId="20" xfId="0" applyFont="1" applyFill="1" applyBorder="1" applyAlignment="1" applyProtection="1">
      <alignment vertical="center" wrapText="1"/>
      <protection locked="0"/>
    </xf>
    <xf numFmtId="0" fontId="30" fillId="0" borderId="0" xfId="0" applyFont="1"/>
    <xf numFmtId="0" fontId="60" fillId="10" borderId="0" xfId="0" applyFont="1" applyFill="1" applyAlignment="1" applyProtection="1">
      <alignment horizontal="center" vertical="center" wrapText="1"/>
      <protection locked="0"/>
    </xf>
    <xf numFmtId="0" fontId="10" fillId="0" borderId="0" xfId="7" quotePrefix="1" applyFont="1" applyFill="1" applyBorder="1" applyAlignment="1" applyProtection="1">
      <alignment horizontal="right"/>
    </xf>
    <xf numFmtId="0" fontId="62" fillId="0" borderId="0" xfId="4" applyFont="1" applyAlignment="1" applyProtection="1">
      <alignment horizontal="left" vertical="center" wrapText="1"/>
    </xf>
    <xf numFmtId="0" fontId="62" fillId="0" borderId="0" xfId="4" applyFont="1" applyAlignment="1" applyProtection="1">
      <alignment horizontal="center" vertical="center" wrapText="1"/>
    </xf>
    <xf numFmtId="0" fontId="39" fillId="0" borderId="25" xfId="7" quotePrefix="1" applyFont="1" applyFill="1" applyBorder="1" applyAlignment="1" applyProtection="1">
      <alignment horizontal="left"/>
      <protection locked="0"/>
    </xf>
    <xf numFmtId="0" fontId="6" fillId="0" borderId="0" xfId="7" applyFont="1" applyFill="1" applyBorder="1" applyProtection="1">
      <protection locked="0"/>
    </xf>
    <xf numFmtId="0" fontId="32" fillId="0" borderId="0" xfId="7" applyFill="1" applyBorder="1" applyProtection="1">
      <protection locked="0"/>
    </xf>
    <xf numFmtId="0" fontId="12" fillId="0" borderId="0" xfId="7" applyFont="1" applyFill="1" applyBorder="1" applyProtection="1">
      <protection locked="0"/>
    </xf>
    <xf numFmtId="0" fontId="33" fillId="0" borderId="0" xfId="7" applyFont="1" applyFill="1" applyBorder="1" applyAlignment="1" applyProtection="1">
      <alignment horizontal="centerContinuous"/>
      <protection locked="0"/>
    </xf>
    <xf numFmtId="0" fontId="58" fillId="0" borderId="0" xfId="7" applyFont="1" applyBorder="1" applyProtection="1">
      <protection locked="0"/>
    </xf>
    <xf numFmtId="0" fontId="55" fillId="0" borderId="0" xfId="7" applyFont="1" applyBorder="1" applyProtection="1">
      <protection locked="0"/>
    </xf>
    <xf numFmtId="10" fontId="40" fillId="0" borderId="0" xfId="2" applyNumberFormat="1" applyFont="1" applyFill="1" applyBorder="1" applyAlignment="1" applyProtection="1">
      <alignment horizontal="center"/>
      <protection locked="0"/>
    </xf>
    <xf numFmtId="166" fontId="10" fillId="0" borderId="0" xfId="7" applyNumberFormat="1" applyFont="1" applyFill="1" applyBorder="1" applyAlignment="1" applyProtection="1">
      <alignment horizontal="center"/>
      <protection locked="0"/>
    </xf>
    <xf numFmtId="166" fontId="12" fillId="0" borderId="0" xfId="7" applyNumberFormat="1" applyFont="1" applyFill="1" applyBorder="1" applyAlignment="1" applyProtection="1">
      <alignment horizontal="center"/>
      <protection locked="0"/>
    </xf>
    <xf numFmtId="0" fontId="40" fillId="0" borderId="0" xfId="7" applyFont="1" applyFill="1" applyBorder="1" applyProtection="1">
      <protection locked="0"/>
    </xf>
    <xf numFmtId="170" fontId="40" fillId="0" borderId="0" xfId="2" applyNumberFormat="1" applyFont="1" applyFill="1" applyBorder="1" applyAlignment="1" applyProtection="1">
      <alignment horizontal="center"/>
      <protection locked="0"/>
    </xf>
    <xf numFmtId="171" fontId="40" fillId="0" borderId="0" xfId="8" applyNumberFormat="1" applyFont="1" applyFill="1" applyBorder="1" applyAlignment="1" applyProtection="1">
      <alignment horizontal="center"/>
      <protection locked="0"/>
    </xf>
    <xf numFmtId="10" fontId="41" fillId="0" borderId="0" xfId="2" applyNumberFormat="1" applyFont="1" applyFill="1" applyBorder="1" applyAlignment="1" applyProtection="1">
      <alignment horizontal="center"/>
      <protection locked="0"/>
    </xf>
    <xf numFmtId="0" fontId="43" fillId="0" borderId="0" xfId="7" applyFont="1" applyFill="1" applyBorder="1" applyAlignment="1" applyProtection="1">
      <alignment horizontal="center"/>
      <protection locked="0"/>
    </xf>
    <xf numFmtId="166" fontId="47" fillId="0" borderId="0" xfId="7" applyNumberFormat="1" applyFont="1" applyFill="1" applyBorder="1" applyAlignment="1" applyProtection="1">
      <alignment horizontal="center"/>
      <protection locked="0"/>
    </xf>
    <xf numFmtId="0" fontId="41" fillId="0" borderId="0" xfId="7" applyFont="1" applyFill="1" applyBorder="1" applyProtection="1">
      <protection locked="0"/>
    </xf>
    <xf numFmtId="170" fontId="41" fillId="0" borderId="0" xfId="2" applyNumberFormat="1" applyFont="1" applyFill="1" applyBorder="1" applyAlignment="1" applyProtection="1">
      <alignment horizontal="center"/>
      <protection locked="0"/>
    </xf>
    <xf numFmtId="171" fontId="41" fillId="0" borderId="0" xfId="8" applyNumberFormat="1" applyFont="1" applyFill="1" applyBorder="1" applyAlignment="1" applyProtection="1">
      <alignment horizontal="center"/>
      <protection locked="0"/>
    </xf>
    <xf numFmtId="10" fontId="42" fillId="0" borderId="0" xfId="2" applyNumberFormat="1" applyFont="1" applyFill="1" applyBorder="1" applyAlignment="1" applyProtection="1">
      <alignment horizontal="center"/>
      <protection locked="0"/>
    </xf>
    <xf numFmtId="0" fontId="45" fillId="0" borderId="0" xfId="7" applyFont="1" applyFill="1" applyBorder="1" applyAlignment="1" applyProtection="1">
      <alignment horizontal="center"/>
      <protection locked="0"/>
    </xf>
    <xf numFmtId="166" fontId="38" fillId="0" borderId="0" xfId="7" applyNumberFormat="1" applyFont="1" applyFill="1" applyBorder="1" applyAlignment="1" applyProtection="1">
      <alignment horizontal="center"/>
      <protection locked="0"/>
    </xf>
    <xf numFmtId="0" fontId="42" fillId="0" borderId="0" xfId="7" applyFont="1" applyFill="1" applyBorder="1" applyProtection="1">
      <protection locked="0"/>
    </xf>
    <xf numFmtId="170" fontId="42" fillId="0" borderId="0" xfId="2" applyNumberFormat="1" applyFont="1" applyFill="1" applyBorder="1" applyAlignment="1" applyProtection="1">
      <alignment horizontal="center"/>
      <protection locked="0"/>
    </xf>
    <xf numFmtId="171" fontId="42" fillId="0" borderId="0" xfId="8" applyNumberFormat="1" applyFont="1" applyFill="1" applyBorder="1" applyAlignment="1" applyProtection="1">
      <alignment horizontal="center"/>
      <protection locked="0"/>
    </xf>
    <xf numFmtId="10" fontId="17" fillId="0" borderId="0" xfId="2" applyNumberFormat="1" applyFont="1" applyFill="1" applyBorder="1" applyAlignment="1" applyProtection="1">
      <alignment horizontal="center"/>
      <protection locked="0"/>
    </xf>
    <xf numFmtId="0" fontId="46" fillId="0" borderId="0" xfId="7" applyFont="1" applyFill="1" applyBorder="1" applyAlignment="1" applyProtection="1">
      <alignment horizontal="center"/>
      <protection locked="0"/>
    </xf>
    <xf numFmtId="166" fontId="14" fillId="0" borderId="0" xfId="7" applyNumberFormat="1" applyFont="1" applyFill="1" applyBorder="1" applyAlignment="1" applyProtection="1">
      <alignment horizontal="center"/>
      <protection locked="0"/>
    </xf>
    <xf numFmtId="0" fontId="17" fillId="0" borderId="0" xfId="7" applyFont="1" applyFill="1" applyBorder="1" applyProtection="1">
      <protection locked="0"/>
    </xf>
    <xf numFmtId="170" fontId="17" fillId="0" borderId="0" xfId="2" applyNumberFormat="1" applyFont="1" applyFill="1" applyBorder="1" applyAlignment="1" applyProtection="1">
      <alignment horizontal="center"/>
      <protection locked="0"/>
    </xf>
    <xf numFmtId="171" fontId="17" fillId="0" borderId="0" xfId="8" applyNumberFormat="1" applyFont="1" applyFill="1" applyBorder="1" applyAlignment="1" applyProtection="1">
      <alignment horizontal="center"/>
      <protection locked="0"/>
    </xf>
    <xf numFmtId="166" fontId="39" fillId="0" borderId="0" xfId="0" applyNumberFormat="1" applyFont="1" applyFill="1" applyBorder="1" applyAlignment="1" applyProtection="1">
      <alignment horizontal="center"/>
      <protection locked="0"/>
    </xf>
    <xf numFmtId="0" fontId="39" fillId="0" borderId="0" xfId="0" applyFont="1" applyFill="1" applyBorder="1" applyProtection="1">
      <protection locked="0"/>
    </xf>
    <xf numFmtId="1" fontId="39" fillId="0" borderId="0" xfId="9" applyNumberFormat="1" applyFont="1" applyFill="1" applyBorder="1" applyAlignment="1" applyProtection="1">
      <alignment horizontal="center"/>
      <protection locked="0"/>
    </xf>
    <xf numFmtId="0" fontId="10" fillId="0" borderId="0" xfId="7" applyFont="1" applyFill="1" applyBorder="1" applyAlignment="1" applyProtection="1">
      <alignment horizontal="left"/>
      <protection locked="0"/>
    </xf>
    <xf numFmtId="0" fontId="12" fillId="0" borderId="0" xfId="7" applyFont="1" applyFill="1" applyBorder="1" applyAlignment="1" applyProtection="1">
      <alignment horizontal="left"/>
      <protection locked="0"/>
    </xf>
    <xf numFmtId="166" fontId="39" fillId="0" borderId="0" xfId="7" applyNumberFormat="1" applyFont="1" applyFill="1" applyBorder="1" applyAlignment="1" applyProtection="1">
      <alignment horizontal="center"/>
      <protection locked="0"/>
    </xf>
    <xf numFmtId="166" fontId="39" fillId="0" borderId="0" xfId="7" applyNumberFormat="1" applyFont="1" applyFill="1" applyBorder="1" applyProtection="1">
      <protection locked="0"/>
    </xf>
    <xf numFmtId="0" fontId="39" fillId="0" borderId="0" xfId="7" applyFont="1" applyFill="1" applyBorder="1" applyAlignment="1" applyProtection="1">
      <alignment horizontal="center"/>
      <protection locked="0"/>
    </xf>
    <xf numFmtId="1" fontId="39" fillId="0" borderId="0" xfId="0" applyNumberFormat="1" applyFont="1" applyFill="1" applyBorder="1" applyAlignment="1" applyProtection="1">
      <alignment horizontal="center"/>
      <protection locked="0"/>
    </xf>
    <xf numFmtId="166" fontId="49" fillId="0" borderId="0" xfId="2" applyNumberFormat="1" applyFont="1" applyFill="1" applyProtection="1">
      <protection locked="0"/>
    </xf>
    <xf numFmtId="0" fontId="50" fillId="0" borderId="0" xfId="7" applyFont="1" applyFill="1" applyBorder="1" applyProtection="1">
      <protection locked="0"/>
    </xf>
    <xf numFmtId="1" fontId="39" fillId="0" borderId="0" xfId="7" applyNumberFormat="1" applyFont="1" applyFill="1" applyBorder="1" applyAlignment="1" applyProtection="1">
      <alignment horizontal="center"/>
      <protection locked="0"/>
    </xf>
    <xf numFmtId="10" fontId="10" fillId="0" borderId="21" xfId="7" applyNumberFormat="1" applyFont="1" applyFill="1" applyBorder="1" applyAlignment="1" applyProtection="1">
      <alignment horizontal="center"/>
      <protection locked="0"/>
    </xf>
    <xf numFmtId="0" fontId="12" fillId="0" borderId="0" xfId="7" applyFont="1" applyFill="1" applyBorder="1" applyAlignment="1" applyProtection="1">
      <alignment horizontal="center"/>
      <protection locked="0"/>
    </xf>
    <xf numFmtId="166" fontId="32" fillId="0" borderId="0" xfId="7" applyNumberFormat="1" applyBorder="1" applyProtection="1">
      <protection locked="0"/>
    </xf>
    <xf numFmtId="0" fontId="32" fillId="0" borderId="0" xfId="7" applyBorder="1" applyProtection="1">
      <protection locked="0"/>
    </xf>
    <xf numFmtId="0" fontId="0" fillId="0" borderId="20" xfId="0" applyBorder="1" applyAlignment="1">
      <alignment horizontal="left" vertical="center" wrapText="1"/>
    </xf>
    <xf numFmtId="0" fontId="62" fillId="0" borderId="20" xfId="4" applyFont="1" applyBorder="1" applyAlignment="1" applyProtection="1">
      <alignment horizontal="center" vertical="center" wrapText="1"/>
    </xf>
    <xf numFmtId="2" fontId="34" fillId="0" borderId="0" xfId="7" applyNumberFormat="1" applyFont="1" applyFill="1" applyBorder="1" applyAlignment="1" applyProtection="1">
      <alignment horizontal="center"/>
      <protection locked="0"/>
    </xf>
    <xf numFmtId="10" fontId="9" fillId="3" borderId="13" xfId="6" applyNumberFormat="1" applyFont="1" applyFill="1" applyBorder="1" applyAlignment="1" applyProtection="1">
      <alignment horizontal="center" vertical="center" wrapText="1"/>
    </xf>
    <xf numFmtId="4" fontId="28" fillId="12" borderId="20" xfId="0" applyNumberFormat="1" applyFont="1" applyFill="1" applyBorder="1" applyAlignment="1" applyProtection="1">
      <protection locked="0"/>
    </xf>
    <xf numFmtId="4" fontId="28" fillId="4" borderId="33" xfId="0" applyNumberFormat="1" applyFont="1" applyFill="1" applyBorder="1" applyAlignment="1" applyProtection="1">
      <protection locked="0"/>
    </xf>
    <xf numFmtId="0" fontId="27" fillId="8" borderId="20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left" vertical="center" wrapText="1"/>
    </xf>
    <xf numFmtId="0" fontId="62" fillId="0" borderId="20" xfId="4" applyFont="1" applyBorder="1" applyAlignment="1" applyProtection="1">
      <alignment horizontal="center" vertical="center" wrapText="1"/>
    </xf>
    <xf numFmtId="166" fontId="29" fillId="6" borderId="11" xfId="2" applyNumberFormat="1" applyFont="1" applyFill="1" applyBorder="1" applyAlignment="1" applyProtection="1">
      <alignment horizontal="center" vertical="center" wrapText="1"/>
      <protection locked="0"/>
    </xf>
    <xf numFmtId="166" fontId="29" fillId="6" borderId="12" xfId="2" applyNumberFormat="1" applyFont="1" applyFill="1" applyBorder="1" applyAlignment="1" applyProtection="1">
      <alignment horizontal="center" vertical="center" wrapText="1"/>
      <protection locked="0"/>
    </xf>
    <xf numFmtId="166" fontId="29" fillId="6" borderId="13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25" fillId="0" borderId="5" xfId="3" applyFont="1" applyFill="1" applyBorder="1" applyAlignment="1" applyProtection="1">
      <alignment horizontal="center" vertical="center"/>
      <protection locked="0"/>
    </xf>
    <xf numFmtId="0" fontId="25" fillId="0" borderId="6" xfId="3" applyFont="1" applyFill="1" applyBorder="1" applyAlignment="1" applyProtection="1">
      <alignment horizontal="center" vertical="center"/>
      <protection locked="0"/>
    </xf>
    <xf numFmtId="0" fontId="25" fillId="0" borderId="7" xfId="3" applyFont="1" applyFill="1" applyBorder="1" applyAlignment="1" applyProtection="1">
      <alignment horizontal="center" vertical="center"/>
      <protection locked="0"/>
    </xf>
    <xf numFmtId="167" fontId="7" fillId="0" borderId="9" xfId="3" applyNumberFormat="1" applyFont="1" applyFill="1" applyBorder="1" applyAlignment="1" applyProtection="1">
      <alignment horizontal="center" vertical="center"/>
      <protection locked="0"/>
    </xf>
    <xf numFmtId="167" fontId="7" fillId="0" borderId="0" xfId="3" applyNumberFormat="1" applyFont="1" applyFill="1" applyBorder="1" applyAlignment="1" applyProtection="1">
      <alignment horizontal="center" vertical="center"/>
      <protection locked="0"/>
    </xf>
    <xf numFmtId="167" fontId="7" fillId="0" borderId="10" xfId="3" applyNumberFormat="1" applyFont="1" applyFill="1" applyBorder="1" applyAlignment="1" applyProtection="1">
      <alignment horizontal="center" vertical="center"/>
      <protection locked="0"/>
    </xf>
    <xf numFmtId="17" fontId="11" fillId="0" borderId="14" xfId="3" applyNumberFormat="1" applyFont="1" applyFill="1" applyBorder="1" applyAlignment="1">
      <alignment horizontal="center" vertical="center"/>
    </xf>
    <xf numFmtId="17" fontId="11" fillId="0" borderId="15" xfId="3" applyNumberFormat="1" applyFont="1" applyFill="1" applyBorder="1" applyAlignment="1">
      <alignment horizontal="center" vertical="center"/>
    </xf>
    <xf numFmtId="17" fontId="11" fillId="0" borderId="16" xfId="3" applyNumberFormat="1" applyFont="1" applyFill="1" applyBorder="1" applyAlignment="1">
      <alignment horizontal="center" vertical="center"/>
    </xf>
    <xf numFmtId="14" fontId="7" fillId="0" borderId="9" xfId="3" applyNumberFormat="1" applyFont="1" applyFill="1" applyBorder="1" applyAlignment="1">
      <alignment horizontal="center" vertical="center"/>
    </xf>
    <xf numFmtId="14" fontId="7" fillId="0" borderId="0" xfId="3" applyNumberFormat="1" applyFont="1" applyFill="1" applyBorder="1" applyAlignment="1">
      <alignment horizontal="center" vertical="center"/>
    </xf>
    <xf numFmtId="14" fontId="7" fillId="0" borderId="10" xfId="3" applyNumberFormat="1" applyFont="1" applyFill="1" applyBorder="1" applyAlignment="1">
      <alignment horizontal="center" vertical="center"/>
    </xf>
    <xf numFmtId="0" fontId="7" fillId="0" borderId="23" xfId="7" applyFont="1" applyFill="1" applyBorder="1" applyAlignment="1" applyProtection="1">
      <alignment horizontal="left"/>
      <protection locked="0"/>
    </xf>
    <xf numFmtId="168" fontId="9" fillId="0" borderId="0" xfId="8" quotePrefix="1" applyNumberFormat="1" applyFont="1" applyFill="1" applyBorder="1" applyAlignment="1" applyProtection="1">
      <alignment horizontal="left"/>
    </xf>
    <xf numFmtId="169" fontId="9" fillId="0" borderId="0" xfId="8" applyNumberFormat="1" applyFont="1" applyFill="1" applyBorder="1" applyAlignment="1" applyProtection="1">
      <alignment horizontal="left"/>
    </xf>
    <xf numFmtId="0" fontId="8" fillId="0" borderId="0" xfId="7" applyFont="1" applyFill="1" applyBorder="1" applyAlignment="1" applyProtection="1">
      <alignment horizontal="center"/>
    </xf>
    <xf numFmtId="167" fontId="7" fillId="0" borderId="0" xfId="3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center" vertical="center" wrapText="1"/>
    </xf>
    <xf numFmtId="10" fontId="10" fillId="10" borderId="0" xfId="2" applyNumberFormat="1" applyFont="1" applyFill="1" applyBorder="1" applyAlignment="1" applyProtection="1">
      <alignment horizontal="right" vertical="center" wrapText="1"/>
      <protection locked="0"/>
    </xf>
    <xf numFmtId="0" fontId="39" fillId="0" borderId="0" xfId="7" applyFont="1" applyFill="1" applyBorder="1" applyAlignment="1" applyProtection="1">
      <alignment horizontal="right" vertical="center" wrapText="1"/>
    </xf>
    <xf numFmtId="0" fontId="60" fillId="10" borderId="0" xfId="0" applyFont="1" applyFill="1" applyAlignment="1" applyProtection="1">
      <alignment horizontal="center" vertical="center" wrapText="1"/>
      <protection locked="0"/>
    </xf>
    <xf numFmtId="0" fontId="10" fillId="0" borderId="0" xfId="7" quotePrefix="1" applyFont="1" applyFill="1" applyBorder="1" applyAlignment="1" applyProtection="1">
      <alignment horizontal="right"/>
    </xf>
    <xf numFmtId="169" fontId="7" fillId="10" borderId="0" xfId="7" quotePrefix="1" applyNumberFormat="1" applyFont="1" applyFill="1" applyBorder="1" applyAlignment="1" applyProtection="1">
      <alignment horizontal="center" vertical="center" wrapText="1"/>
    </xf>
    <xf numFmtId="0" fontId="39" fillId="0" borderId="0" xfId="7" applyFont="1" applyFill="1" applyBorder="1" applyAlignment="1" applyProtection="1">
      <alignment horizontal="left" vertical="center" wrapText="1"/>
    </xf>
    <xf numFmtId="1" fontId="11" fillId="10" borderId="0" xfId="7" applyNumberFormat="1" applyFont="1" applyFill="1" applyBorder="1" applyAlignment="1" applyProtection="1">
      <alignment horizontal="center" vertical="center"/>
      <protection locked="0"/>
    </xf>
    <xf numFmtId="4" fontId="63" fillId="11" borderId="20" xfId="0" applyNumberFormat="1" applyFont="1" applyFill="1" applyBorder="1" applyAlignment="1" applyProtection="1"/>
    <xf numFmtId="12" fontId="28" fillId="9" borderId="20" xfId="0" applyNumberFormat="1" applyFont="1" applyFill="1" applyBorder="1" applyAlignment="1" applyProtection="1"/>
    <xf numFmtId="4" fontId="28" fillId="12" borderId="20" xfId="0" applyNumberFormat="1" applyFont="1" applyFill="1" applyBorder="1" applyAlignment="1" applyProtection="1"/>
    <xf numFmtId="0" fontId="27" fillId="8" borderId="20" xfId="0" applyFont="1" applyFill="1" applyBorder="1" applyAlignment="1" applyProtection="1">
      <alignment horizontal="center" vertical="center" wrapText="1"/>
    </xf>
    <xf numFmtId="12" fontId="28" fillId="12" borderId="20" xfId="0" applyNumberFormat="1" applyFont="1" applyFill="1" applyBorder="1" applyAlignment="1" applyProtection="1"/>
    <xf numFmtId="12" fontId="28" fillId="12" borderId="33" xfId="0" applyNumberFormat="1" applyFont="1" applyFill="1" applyBorder="1" applyAlignment="1" applyProtection="1"/>
  </cellXfs>
  <cellStyles count="10">
    <cellStyle name="Hipervínculo" xfId="4" builtinId="8"/>
    <cellStyle name="Millares" xfId="1" builtinId="3"/>
    <cellStyle name="Millares 4" xfId="5"/>
    <cellStyle name="Millares_Modelo ficha SUGEF 2400" xfId="8"/>
    <cellStyle name="Normal" xfId="0" builtinId="0"/>
    <cellStyle name="Normal 3 2" xfId="3"/>
    <cellStyle name="Normal 4" xfId="9"/>
    <cellStyle name="Normal_Modelo ficha SUGEF 2400" xfId="7"/>
    <cellStyle name="Porcentaje" xfId="2" builtinId="5"/>
    <cellStyle name="Porcentual 2" xfId="6"/>
  </cellStyles>
  <dxfs count="2"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8"/>
  <sheetViews>
    <sheetView showGridLines="0" topLeftCell="A7" zoomScale="80" zoomScaleNormal="80" workbookViewId="0">
      <selection activeCell="F14" sqref="F14"/>
    </sheetView>
  </sheetViews>
  <sheetFormatPr baseColWidth="10" defaultRowHeight="14.4" x14ac:dyDescent="0.3"/>
  <cols>
    <col min="1" max="1" width="30.33203125" customWidth="1"/>
    <col min="2" max="2" width="81.88671875" customWidth="1"/>
  </cols>
  <sheetData>
    <row r="1" spans="1:5" x14ac:dyDescent="0.3">
      <c r="A1" s="257" t="s">
        <v>283</v>
      </c>
    </row>
    <row r="2" spans="1:5" ht="70.2" customHeight="1" x14ac:dyDescent="0.3">
      <c r="A2" s="316" t="s">
        <v>274</v>
      </c>
      <c r="B2" s="316"/>
      <c r="C2" s="254"/>
      <c r="D2" s="254"/>
      <c r="E2" s="254"/>
    </row>
    <row r="3" spans="1:5" x14ac:dyDescent="0.3">
      <c r="A3" s="254"/>
      <c r="B3" s="254"/>
      <c r="C3" s="254"/>
      <c r="D3" s="254"/>
      <c r="E3" s="254"/>
    </row>
    <row r="4" spans="1:5" ht="32.4" customHeight="1" x14ac:dyDescent="0.3">
      <c r="A4" s="317" t="s">
        <v>268</v>
      </c>
      <c r="B4" s="309" t="s">
        <v>284</v>
      </c>
      <c r="C4" s="254"/>
      <c r="D4" s="254"/>
      <c r="E4" s="254"/>
    </row>
    <row r="5" spans="1:5" ht="32.4" customHeight="1" x14ac:dyDescent="0.3">
      <c r="A5" s="317"/>
      <c r="B5" s="309" t="s">
        <v>290</v>
      </c>
      <c r="C5" s="254"/>
      <c r="D5" s="254"/>
      <c r="E5" s="254"/>
    </row>
    <row r="6" spans="1:5" x14ac:dyDescent="0.3">
      <c r="A6" s="260"/>
      <c r="B6" s="254"/>
      <c r="C6" s="254"/>
      <c r="D6" s="254"/>
      <c r="E6" s="254"/>
    </row>
    <row r="7" spans="1:5" ht="30.6" customHeight="1" x14ac:dyDescent="0.3">
      <c r="A7" s="310" t="s">
        <v>269</v>
      </c>
      <c r="B7" s="309" t="s">
        <v>285</v>
      </c>
      <c r="C7" s="254"/>
      <c r="D7" s="254"/>
      <c r="E7" s="254"/>
    </row>
    <row r="8" spans="1:5" x14ac:dyDescent="0.3">
      <c r="A8" s="260"/>
      <c r="B8" s="254"/>
      <c r="C8" s="254"/>
      <c r="D8" s="254"/>
      <c r="E8" s="254"/>
    </row>
    <row r="9" spans="1:5" ht="28.8" x14ac:dyDescent="0.3">
      <c r="A9" s="310" t="s">
        <v>270</v>
      </c>
      <c r="B9" s="309" t="s">
        <v>287</v>
      </c>
      <c r="C9" s="254"/>
      <c r="D9" s="254"/>
      <c r="E9" s="254"/>
    </row>
    <row r="10" spans="1:5" x14ac:dyDescent="0.3">
      <c r="A10" s="260"/>
      <c r="B10" s="254"/>
      <c r="C10" s="254"/>
      <c r="D10" s="254"/>
      <c r="E10" s="254"/>
    </row>
    <row r="11" spans="1:5" ht="28.8" x14ac:dyDescent="0.3">
      <c r="A11" s="317" t="s">
        <v>271</v>
      </c>
      <c r="B11" s="309" t="s">
        <v>288</v>
      </c>
      <c r="C11" s="254"/>
      <c r="D11" s="254"/>
      <c r="E11" s="254"/>
    </row>
    <row r="12" spans="1:5" ht="28.8" x14ac:dyDescent="0.3">
      <c r="A12" s="317"/>
      <c r="B12" s="309" t="s">
        <v>289</v>
      </c>
      <c r="C12" s="254"/>
      <c r="D12" s="254"/>
      <c r="E12" s="254"/>
    </row>
    <row r="13" spans="1:5" ht="28.8" x14ac:dyDescent="0.3">
      <c r="A13" s="317"/>
      <c r="B13" s="309" t="s">
        <v>291</v>
      </c>
      <c r="C13" s="254"/>
      <c r="D13" s="254"/>
      <c r="E13" s="254"/>
    </row>
    <row r="14" spans="1:5" ht="28.8" x14ac:dyDescent="0.3">
      <c r="A14" s="317"/>
      <c r="B14" s="309" t="s">
        <v>292</v>
      </c>
      <c r="C14" s="254"/>
      <c r="D14" s="254"/>
      <c r="E14" s="254"/>
    </row>
    <row r="15" spans="1:5" x14ac:dyDescent="0.3">
      <c r="A15" s="260"/>
      <c r="B15" s="254"/>
      <c r="C15" s="254"/>
      <c r="D15" s="254"/>
      <c r="E15" s="254"/>
    </row>
    <row r="16" spans="1:5" ht="31.2" customHeight="1" x14ac:dyDescent="0.3">
      <c r="A16" s="310" t="s">
        <v>282</v>
      </c>
      <c r="B16" s="309" t="s">
        <v>286</v>
      </c>
      <c r="C16" s="254"/>
      <c r="D16" s="254"/>
      <c r="E16" s="254"/>
    </row>
    <row r="17" spans="1:5" x14ac:dyDescent="0.3">
      <c r="A17" s="261"/>
      <c r="B17" s="254"/>
      <c r="C17" s="254"/>
      <c r="D17" s="254"/>
      <c r="E17" s="254"/>
    </row>
    <row r="18" spans="1:5" x14ac:dyDescent="0.3">
      <c r="A18" s="254"/>
      <c r="B18" s="254"/>
      <c r="C18" s="254"/>
      <c r="D18" s="254"/>
      <c r="E18" s="254"/>
    </row>
  </sheetData>
  <mergeCells count="3">
    <mergeCell ref="A2:B2"/>
    <mergeCell ref="A4:A5"/>
    <mergeCell ref="A11:A14"/>
  </mergeCells>
  <hyperlinks>
    <hyperlink ref="A4" location="CatalogoSuficiencia!A1" display="CatalogoSuficiencia"/>
    <hyperlink ref="A7" location="SufPatrimEntFinancieras!A1" display="SufPatrimEntFinancieras"/>
    <hyperlink ref="A9" location="SufPatrimMutuales!A1" display="SufPatrimMutuales"/>
    <hyperlink ref="A11" location="CatalogoIndicadores!A1" display="CatalogoIndicadores"/>
    <hyperlink ref="A16" location="'Notas para llenar este archivo'!A1" display="IndicadoresFinancieros"/>
  </hyperlink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O98"/>
  <sheetViews>
    <sheetView showGridLines="0" zoomScale="70" zoomScaleNormal="7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B81" sqref="B81"/>
    </sheetView>
  </sheetViews>
  <sheetFormatPr baseColWidth="10" defaultRowHeight="14.4" x14ac:dyDescent="0.3"/>
  <cols>
    <col min="1" max="1" width="9" bestFit="1" customWidth="1"/>
    <col min="2" max="2" width="59" customWidth="1"/>
    <col min="3" max="3" width="8.109375" customWidth="1"/>
    <col min="4" max="4" width="14.109375" customWidth="1"/>
    <col min="5" max="5" width="0.88671875" customWidth="1"/>
    <col min="6" max="15" width="15.77734375" customWidth="1"/>
  </cols>
  <sheetData>
    <row r="1" spans="1:15" x14ac:dyDescent="0.3">
      <c r="G1" s="318" t="s">
        <v>145</v>
      </c>
      <c r="H1" s="319"/>
      <c r="I1" s="319"/>
      <c r="J1" s="319"/>
      <c r="K1" s="319"/>
      <c r="L1" s="319"/>
      <c r="M1" s="319"/>
      <c r="N1" s="319"/>
      <c r="O1" s="320"/>
    </row>
    <row r="2" spans="1:15" x14ac:dyDescent="0.3">
      <c r="A2" s="88" t="s">
        <v>107</v>
      </c>
      <c r="B2" s="88" t="s">
        <v>108</v>
      </c>
      <c r="C2" s="88" t="s">
        <v>109</v>
      </c>
      <c r="D2" s="88" t="s">
        <v>110</v>
      </c>
      <c r="F2" s="89" t="s">
        <v>277</v>
      </c>
      <c r="G2" s="89">
        <v>0</v>
      </c>
      <c r="H2" s="89">
        <v>0.1</v>
      </c>
      <c r="I2" s="89">
        <v>0.25</v>
      </c>
      <c r="J2" s="89">
        <v>0.5</v>
      </c>
      <c r="K2" s="89">
        <v>0.625</v>
      </c>
      <c r="L2" s="89">
        <v>0.75</v>
      </c>
      <c r="M2" s="89">
        <v>0.9</v>
      </c>
      <c r="N2" s="89">
        <v>1</v>
      </c>
      <c r="O2" s="89">
        <v>1.25</v>
      </c>
    </row>
    <row r="3" spans="1:15" x14ac:dyDescent="0.3">
      <c r="A3" s="90">
        <v>10000</v>
      </c>
      <c r="B3" s="90" t="s">
        <v>111</v>
      </c>
      <c r="C3" s="91">
        <v>0</v>
      </c>
      <c r="D3" s="92">
        <v>34</v>
      </c>
      <c r="F3" s="95">
        <v>0</v>
      </c>
      <c r="G3" s="93"/>
      <c r="H3" s="93"/>
      <c r="I3" s="93"/>
      <c r="J3" s="93"/>
      <c r="K3" s="93"/>
      <c r="L3" s="93"/>
      <c r="M3" s="93"/>
      <c r="N3" s="93"/>
      <c r="O3" s="93"/>
    </row>
    <row r="4" spans="1:15" x14ac:dyDescent="0.3">
      <c r="A4" s="90">
        <v>20000</v>
      </c>
      <c r="B4" s="90" t="s">
        <v>112</v>
      </c>
      <c r="C4" s="91">
        <v>1</v>
      </c>
      <c r="D4" s="92">
        <v>34</v>
      </c>
      <c r="F4" s="95">
        <v>0</v>
      </c>
      <c r="G4" s="93"/>
      <c r="H4" s="93"/>
      <c r="I4" s="93"/>
      <c r="J4" s="93"/>
      <c r="K4" s="93"/>
      <c r="L4" s="93"/>
      <c r="M4" s="93"/>
      <c r="N4" s="93"/>
      <c r="O4" s="93"/>
    </row>
    <row r="5" spans="1:15" x14ac:dyDescent="0.3">
      <c r="A5" s="90">
        <v>20100</v>
      </c>
      <c r="B5" s="90" t="s">
        <v>113</v>
      </c>
      <c r="C5" s="91">
        <v>1</v>
      </c>
      <c r="D5" s="92">
        <v>34</v>
      </c>
      <c r="F5" s="95">
        <v>0</v>
      </c>
      <c r="G5" s="93"/>
      <c r="H5" s="93"/>
      <c r="I5" s="93"/>
      <c r="J5" s="93"/>
      <c r="K5" s="93"/>
      <c r="L5" s="93"/>
      <c r="M5" s="93"/>
      <c r="N5" s="93"/>
      <c r="O5" s="93"/>
    </row>
    <row r="6" spans="1:15" x14ac:dyDescent="0.3">
      <c r="A6" s="90">
        <v>20101</v>
      </c>
      <c r="B6" s="90" t="s">
        <v>114</v>
      </c>
      <c r="C6" s="91">
        <v>1</v>
      </c>
      <c r="D6" s="92">
        <v>34</v>
      </c>
      <c r="F6" s="95">
        <v>0</v>
      </c>
      <c r="G6" s="93"/>
      <c r="H6" s="93"/>
      <c r="I6" s="93"/>
      <c r="J6" s="93"/>
      <c r="K6" s="93"/>
      <c r="L6" s="93"/>
      <c r="M6" s="93"/>
      <c r="N6" s="93"/>
      <c r="O6" s="93"/>
    </row>
    <row r="7" spans="1:15" x14ac:dyDescent="0.3">
      <c r="A7" s="90">
        <v>20102</v>
      </c>
      <c r="B7" s="90" t="s">
        <v>1</v>
      </c>
      <c r="C7" s="91">
        <v>1</v>
      </c>
      <c r="D7" s="92">
        <v>34</v>
      </c>
      <c r="F7" s="95">
        <v>0</v>
      </c>
      <c r="G7" s="93"/>
      <c r="H7" s="93"/>
      <c r="I7" s="93"/>
      <c r="J7" s="93"/>
      <c r="K7" s="93"/>
      <c r="L7" s="93"/>
      <c r="M7" s="93"/>
      <c r="N7" s="93"/>
      <c r="O7" s="93"/>
    </row>
    <row r="8" spans="1:15" ht="28.8" x14ac:dyDescent="0.3">
      <c r="A8" s="90">
        <v>20103</v>
      </c>
      <c r="B8" s="90" t="s">
        <v>2</v>
      </c>
      <c r="C8" s="91">
        <v>1</v>
      </c>
      <c r="D8" s="92">
        <v>34</v>
      </c>
      <c r="F8" s="95">
        <v>0</v>
      </c>
      <c r="G8" s="93"/>
      <c r="H8" s="93"/>
      <c r="I8" s="93"/>
      <c r="J8" s="93"/>
      <c r="K8" s="93"/>
      <c r="L8" s="93"/>
      <c r="M8" s="93"/>
      <c r="N8" s="93"/>
      <c r="O8" s="93"/>
    </row>
    <row r="9" spans="1:15" ht="43.2" x14ac:dyDescent="0.3">
      <c r="A9" s="90">
        <v>20104</v>
      </c>
      <c r="B9" s="90" t="s">
        <v>3</v>
      </c>
      <c r="C9" s="91">
        <v>1</v>
      </c>
      <c r="D9" s="92">
        <v>34</v>
      </c>
      <c r="F9" s="95">
        <v>0</v>
      </c>
      <c r="G9" s="93"/>
      <c r="H9" s="93"/>
      <c r="I9" s="93"/>
      <c r="J9" s="93"/>
      <c r="K9" s="93"/>
      <c r="L9" s="93"/>
      <c r="M9" s="93"/>
      <c r="N9" s="93"/>
      <c r="O9" s="93"/>
    </row>
    <row r="10" spans="1:15" x14ac:dyDescent="0.3">
      <c r="A10" s="90">
        <v>20105</v>
      </c>
      <c r="B10" s="90" t="s">
        <v>4</v>
      </c>
      <c r="C10" s="91">
        <v>1</v>
      </c>
      <c r="D10" s="92">
        <v>34</v>
      </c>
      <c r="F10" s="95">
        <v>0</v>
      </c>
      <c r="G10" s="93"/>
      <c r="H10" s="93"/>
      <c r="I10" s="93"/>
      <c r="J10" s="93"/>
      <c r="K10" s="93"/>
      <c r="L10" s="93"/>
      <c r="M10" s="93"/>
      <c r="N10" s="93"/>
      <c r="O10" s="93"/>
    </row>
    <row r="11" spans="1:15" x14ac:dyDescent="0.3">
      <c r="A11" s="90">
        <v>20106</v>
      </c>
      <c r="B11" s="90" t="s">
        <v>5</v>
      </c>
      <c r="C11" s="91">
        <v>1</v>
      </c>
      <c r="D11" s="92">
        <v>34</v>
      </c>
      <c r="F11" s="95">
        <v>0</v>
      </c>
      <c r="G11" s="93"/>
      <c r="H11" s="93"/>
      <c r="I11" s="93"/>
      <c r="J11" s="93"/>
      <c r="K11" s="93"/>
      <c r="L11" s="93"/>
      <c r="M11" s="93"/>
      <c r="N11" s="93"/>
      <c r="O11" s="93"/>
    </row>
    <row r="12" spans="1:15" x14ac:dyDescent="0.3">
      <c r="A12" s="90">
        <v>20107</v>
      </c>
      <c r="B12" s="90" t="s">
        <v>115</v>
      </c>
      <c r="C12" s="91">
        <v>1</v>
      </c>
      <c r="D12" s="92">
        <v>34</v>
      </c>
      <c r="F12" s="95">
        <v>0</v>
      </c>
      <c r="G12" s="93"/>
      <c r="H12" s="93"/>
      <c r="I12" s="93"/>
      <c r="J12" s="93"/>
      <c r="K12" s="93"/>
      <c r="L12" s="93"/>
      <c r="M12" s="93"/>
      <c r="N12" s="93"/>
      <c r="O12" s="93"/>
    </row>
    <row r="13" spans="1:15" x14ac:dyDescent="0.3">
      <c r="A13" s="90">
        <v>20108</v>
      </c>
      <c r="B13" s="90" t="s">
        <v>7</v>
      </c>
      <c r="C13" s="91">
        <v>-1</v>
      </c>
      <c r="D13" s="92">
        <v>34</v>
      </c>
      <c r="F13" s="95">
        <v>0</v>
      </c>
      <c r="G13" s="93"/>
      <c r="H13" s="93"/>
      <c r="I13" s="93"/>
      <c r="J13" s="93"/>
      <c r="K13" s="93"/>
      <c r="L13" s="93"/>
      <c r="M13" s="93"/>
      <c r="N13" s="93"/>
      <c r="O13" s="93"/>
    </row>
    <row r="14" spans="1:15" ht="28.8" x14ac:dyDescent="0.3">
      <c r="A14" s="90">
        <v>20109</v>
      </c>
      <c r="B14" s="90" t="s">
        <v>8</v>
      </c>
      <c r="C14" s="91">
        <v>-1</v>
      </c>
      <c r="D14" s="92">
        <v>34</v>
      </c>
      <c r="F14" s="95">
        <v>0</v>
      </c>
      <c r="G14" s="93"/>
      <c r="H14" s="93"/>
      <c r="I14" s="93"/>
      <c r="J14" s="93"/>
      <c r="K14" s="93"/>
      <c r="L14" s="93"/>
      <c r="M14" s="93"/>
      <c r="N14" s="93"/>
      <c r="O14" s="93"/>
    </row>
    <row r="15" spans="1:15" x14ac:dyDescent="0.3">
      <c r="A15" s="90">
        <v>20200</v>
      </c>
      <c r="B15" s="90" t="s">
        <v>116</v>
      </c>
      <c r="C15" s="91">
        <v>1</v>
      </c>
      <c r="D15" s="92">
        <v>34</v>
      </c>
      <c r="F15" s="95">
        <v>0</v>
      </c>
      <c r="G15" s="93"/>
      <c r="H15" s="93"/>
      <c r="I15" s="93"/>
      <c r="J15" s="93"/>
      <c r="K15" s="93"/>
      <c r="L15" s="93"/>
      <c r="M15" s="93"/>
      <c r="N15" s="93"/>
      <c r="O15" s="93"/>
    </row>
    <row r="16" spans="1:15" ht="28.8" x14ac:dyDescent="0.3">
      <c r="A16" s="90">
        <v>20201</v>
      </c>
      <c r="B16" s="90" t="s">
        <v>144</v>
      </c>
      <c r="C16" s="91">
        <v>1</v>
      </c>
      <c r="D16" s="92">
        <v>34</v>
      </c>
      <c r="F16" s="95">
        <v>0</v>
      </c>
      <c r="G16" s="93"/>
      <c r="H16" s="93"/>
      <c r="I16" s="93"/>
      <c r="J16" s="93"/>
      <c r="K16" s="93"/>
      <c r="L16" s="93"/>
      <c r="M16" s="93"/>
      <c r="N16" s="93"/>
      <c r="O16" s="93"/>
    </row>
    <row r="17" spans="1:15" ht="28.8" x14ac:dyDescent="0.3">
      <c r="A17" s="90">
        <v>20202</v>
      </c>
      <c r="B17" s="90" t="s">
        <v>10</v>
      </c>
      <c r="C17" s="91">
        <v>1</v>
      </c>
      <c r="D17" s="92">
        <v>34</v>
      </c>
      <c r="F17" s="95">
        <v>0</v>
      </c>
      <c r="G17" s="93"/>
      <c r="H17" s="93"/>
      <c r="I17" s="93"/>
      <c r="J17" s="93"/>
      <c r="K17" s="93"/>
      <c r="L17" s="93"/>
      <c r="M17" s="93"/>
      <c r="N17" s="93"/>
      <c r="O17" s="93"/>
    </row>
    <row r="18" spans="1:15" ht="28.8" x14ac:dyDescent="0.3">
      <c r="A18" s="90">
        <v>20203</v>
      </c>
      <c r="B18" s="90" t="s">
        <v>11</v>
      </c>
      <c r="C18" s="91">
        <v>-1</v>
      </c>
      <c r="D18" s="92">
        <v>34</v>
      </c>
      <c r="F18" s="95">
        <v>0</v>
      </c>
      <c r="G18" s="93"/>
      <c r="H18" s="93"/>
      <c r="I18" s="93"/>
      <c r="J18" s="93"/>
      <c r="K18" s="93"/>
      <c r="L18" s="93"/>
      <c r="M18" s="93"/>
      <c r="N18" s="93"/>
      <c r="O18" s="93"/>
    </row>
    <row r="19" spans="1:15" ht="28.8" x14ac:dyDescent="0.3">
      <c r="A19" s="90">
        <v>20204</v>
      </c>
      <c r="B19" s="90" t="s">
        <v>12</v>
      </c>
      <c r="C19" s="91">
        <v>-1</v>
      </c>
      <c r="D19" s="92">
        <v>34</v>
      </c>
      <c r="F19" s="95">
        <v>0</v>
      </c>
      <c r="G19" s="93"/>
      <c r="H19" s="93"/>
      <c r="I19" s="93"/>
      <c r="J19" s="93"/>
      <c r="K19" s="93"/>
      <c r="L19" s="93"/>
      <c r="M19" s="93"/>
      <c r="N19" s="93"/>
      <c r="O19" s="93"/>
    </row>
    <row r="20" spans="1:15" ht="28.8" x14ac:dyDescent="0.3">
      <c r="A20" s="90">
        <v>20205</v>
      </c>
      <c r="B20" s="90" t="s">
        <v>13</v>
      </c>
      <c r="C20" s="91">
        <v>-1</v>
      </c>
      <c r="D20" s="92">
        <v>34</v>
      </c>
      <c r="F20" s="95">
        <v>0</v>
      </c>
      <c r="G20" s="93"/>
      <c r="H20" s="93"/>
      <c r="I20" s="93"/>
      <c r="J20" s="93"/>
      <c r="K20" s="93"/>
      <c r="L20" s="93"/>
      <c r="M20" s="93"/>
      <c r="N20" s="93"/>
      <c r="O20" s="93"/>
    </row>
    <row r="21" spans="1:15" ht="28.8" x14ac:dyDescent="0.3">
      <c r="A21" s="90">
        <v>20206</v>
      </c>
      <c r="B21" s="90" t="s">
        <v>14</v>
      </c>
      <c r="C21" s="91">
        <v>-1</v>
      </c>
      <c r="D21" s="92">
        <v>34</v>
      </c>
      <c r="F21" s="95">
        <v>0</v>
      </c>
      <c r="G21" s="93"/>
      <c r="H21" s="93"/>
      <c r="I21" s="93"/>
      <c r="J21" s="93"/>
      <c r="K21" s="93"/>
      <c r="L21" s="93"/>
      <c r="M21" s="93"/>
      <c r="N21" s="93"/>
      <c r="O21" s="93"/>
    </row>
    <row r="22" spans="1:15" ht="28.8" x14ac:dyDescent="0.3">
      <c r="A22" s="90">
        <v>20207</v>
      </c>
      <c r="B22" s="90" t="s">
        <v>15</v>
      </c>
      <c r="C22" s="91">
        <v>-1</v>
      </c>
      <c r="D22" s="92">
        <v>34</v>
      </c>
      <c r="F22" s="95">
        <v>0</v>
      </c>
      <c r="G22" s="93"/>
      <c r="H22" s="93"/>
      <c r="I22" s="93"/>
      <c r="J22" s="93"/>
      <c r="K22" s="93"/>
      <c r="L22" s="93"/>
      <c r="M22" s="93"/>
      <c r="N22" s="93"/>
      <c r="O22" s="93"/>
    </row>
    <row r="23" spans="1:15" ht="28.8" x14ac:dyDescent="0.3">
      <c r="A23" s="90">
        <v>20208</v>
      </c>
      <c r="B23" s="90" t="s">
        <v>16</v>
      </c>
      <c r="C23" s="91">
        <v>-1</v>
      </c>
      <c r="D23" s="92">
        <v>34</v>
      </c>
      <c r="F23" s="95">
        <v>0</v>
      </c>
      <c r="G23" s="93"/>
      <c r="H23" s="93"/>
      <c r="I23" s="93"/>
      <c r="J23" s="93"/>
      <c r="K23" s="93"/>
      <c r="L23" s="93"/>
      <c r="M23" s="93"/>
      <c r="N23" s="93"/>
      <c r="O23" s="93"/>
    </row>
    <row r="24" spans="1:15" x14ac:dyDescent="0.3">
      <c r="A24" s="90">
        <v>20209</v>
      </c>
      <c r="B24" s="90" t="s">
        <v>17</v>
      </c>
      <c r="C24" s="91">
        <v>1</v>
      </c>
      <c r="D24" s="92">
        <v>34</v>
      </c>
      <c r="F24" s="95">
        <v>0</v>
      </c>
      <c r="G24" s="93"/>
      <c r="H24" s="93"/>
      <c r="I24" s="93"/>
      <c r="J24" s="93"/>
      <c r="K24" s="93"/>
      <c r="L24" s="93"/>
      <c r="M24" s="93"/>
      <c r="N24" s="93"/>
      <c r="O24" s="93"/>
    </row>
    <row r="25" spans="1:15" x14ac:dyDescent="0.3">
      <c r="A25" s="90">
        <v>20210</v>
      </c>
      <c r="B25" s="90" t="s">
        <v>18</v>
      </c>
      <c r="C25" s="91">
        <v>1</v>
      </c>
      <c r="D25" s="92">
        <v>34</v>
      </c>
      <c r="F25" s="95">
        <v>0</v>
      </c>
      <c r="G25" s="93"/>
      <c r="H25" s="93"/>
      <c r="I25" s="93"/>
      <c r="J25" s="93"/>
      <c r="K25" s="93"/>
      <c r="L25" s="93"/>
      <c r="M25" s="93"/>
      <c r="N25" s="93"/>
      <c r="O25" s="93"/>
    </row>
    <row r="26" spans="1:15" x14ac:dyDescent="0.3">
      <c r="A26" s="90">
        <v>20211</v>
      </c>
      <c r="B26" s="90" t="s">
        <v>117</v>
      </c>
      <c r="C26" s="91">
        <v>1</v>
      </c>
      <c r="D26" s="92">
        <v>34</v>
      </c>
      <c r="F26" s="95">
        <v>0</v>
      </c>
      <c r="G26" s="93"/>
      <c r="H26" s="93"/>
      <c r="I26" s="93"/>
      <c r="J26" s="93"/>
      <c r="K26" s="93"/>
      <c r="L26" s="93"/>
      <c r="M26" s="93"/>
      <c r="N26" s="93"/>
      <c r="O26" s="93"/>
    </row>
    <row r="27" spans="1:15" ht="43.2" x14ac:dyDescent="0.3">
      <c r="A27" s="90">
        <v>20212</v>
      </c>
      <c r="B27" s="90" t="s">
        <v>20</v>
      </c>
      <c r="C27" s="91">
        <v>1</v>
      </c>
      <c r="D27" s="92">
        <v>34</v>
      </c>
      <c r="F27" s="95">
        <v>0</v>
      </c>
      <c r="G27" s="93"/>
      <c r="H27" s="93"/>
      <c r="I27" s="93"/>
      <c r="J27" s="93"/>
      <c r="K27" s="93"/>
      <c r="L27" s="93"/>
      <c r="M27" s="93"/>
      <c r="N27" s="93"/>
      <c r="O27" s="93"/>
    </row>
    <row r="28" spans="1:15" x14ac:dyDescent="0.3">
      <c r="A28" s="90">
        <v>20213</v>
      </c>
      <c r="B28" s="90" t="s">
        <v>21</v>
      </c>
      <c r="C28" s="91">
        <v>1</v>
      </c>
      <c r="D28" s="92">
        <v>34</v>
      </c>
      <c r="F28" s="95">
        <v>0</v>
      </c>
      <c r="G28" s="93"/>
      <c r="H28" s="93"/>
      <c r="I28" s="93"/>
      <c r="J28" s="93"/>
      <c r="K28" s="93"/>
      <c r="L28" s="93"/>
      <c r="M28" s="93"/>
      <c r="N28" s="93"/>
      <c r="O28" s="93"/>
    </row>
    <row r="29" spans="1:15" x14ac:dyDescent="0.3">
      <c r="A29" s="90">
        <v>20214</v>
      </c>
      <c r="B29" s="90" t="s">
        <v>22</v>
      </c>
      <c r="C29" s="91">
        <v>1</v>
      </c>
      <c r="D29" s="92">
        <v>34</v>
      </c>
      <c r="F29" s="95">
        <v>0</v>
      </c>
      <c r="G29" s="93"/>
      <c r="H29" s="93"/>
      <c r="I29" s="93"/>
      <c r="J29" s="93"/>
      <c r="K29" s="93"/>
      <c r="L29" s="93"/>
      <c r="M29" s="93"/>
      <c r="N29" s="93"/>
      <c r="O29" s="93"/>
    </row>
    <row r="30" spans="1:15" x14ac:dyDescent="0.3">
      <c r="A30" s="90">
        <v>20215</v>
      </c>
      <c r="B30" s="90" t="s">
        <v>23</v>
      </c>
      <c r="C30" s="91">
        <v>1</v>
      </c>
      <c r="D30" s="92">
        <v>34</v>
      </c>
      <c r="F30" s="95">
        <v>0</v>
      </c>
      <c r="G30" s="93"/>
      <c r="H30" s="93"/>
      <c r="I30" s="93"/>
      <c r="J30" s="93"/>
      <c r="K30" s="93"/>
      <c r="L30" s="93"/>
      <c r="M30" s="93"/>
      <c r="N30" s="93"/>
      <c r="O30" s="93"/>
    </row>
    <row r="31" spans="1:15" ht="28.8" x14ac:dyDescent="0.3">
      <c r="A31" s="90">
        <v>20216</v>
      </c>
      <c r="B31" s="90" t="s">
        <v>24</v>
      </c>
      <c r="C31" s="91">
        <v>1</v>
      </c>
      <c r="D31" s="92">
        <v>34</v>
      </c>
      <c r="F31" s="95">
        <v>0</v>
      </c>
      <c r="G31" s="93"/>
      <c r="H31" s="93"/>
      <c r="I31" s="93"/>
      <c r="J31" s="93"/>
      <c r="K31" s="93"/>
      <c r="L31" s="93"/>
      <c r="M31" s="93"/>
      <c r="N31" s="93"/>
      <c r="O31" s="93"/>
    </row>
    <row r="32" spans="1:15" x14ac:dyDescent="0.3">
      <c r="A32" s="90">
        <v>20217</v>
      </c>
      <c r="B32" s="90" t="s">
        <v>25</v>
      </c>
      <c r="C32" s="91">
        <v>1</v>
      </c>
      <c r="D32" s="92">
        <v>34</v>
      </c>
      <c r="F32" s="95">
        <v>0</v>
      </c>
      <c r="G32" s="93"/>
      <c r="H32" s="93"/>
      <c r="I32" s="93"/>
      <c r="J32" s="93"/>
      <c r="K32" s="93"/>
      <c r="L32" s="93"/>
      <c r="M32" s="93"/>
      <c r="N32" s="93"/>
      <c r="O32" s="93"/>
    </row>
    <row r="33" spans="1:15" x14ac:dyDescent="0.3">
      <c r="A33" s="90">
        <v>20218</v>
      </c>
      <c r="B33" s="90" t="s">
        <v>26</v>
      </c>
      <c r="C33" s="91">
        <v>1</v>
      </c>
      <c r="D33" s="92">
        <v>34</v>
      </c>
      <c r="F33" s="95">
        <v>0</v>
      </c>
      <c r="G33" s="93"/>
      <c r="H33" s="93"/>
      <c r="I33" s="93"/>
      <c r="J33" s="93"/>
      <c r="K33" s="93"/>
      <c r="L33" s="93"/>
      <c r="M33" s="93"/>
      <c r="N33" s="93"/>
      <c r="O33" s="93"/>
    </row>
    <row r="34" spans="1:15" x14ac:dyDescent="0.3">
      <c r="A34" s="90">
        <v>20300</v>
      </c>
      <c r="B34" s="90" t="s">
        <v>118</v>
      </c>
      <c r="C34" s="91">
        <v>-1</v>
      </c>
      <c r="D34" s="92">
        <v>34</v>
      </c>
      <c r="F34" s="95">
        <v>0</v>
      </c>
      <c r="G34" s="93"/>
      <c r="H34" s="93"/>
      <c r="I34" s="93"/>
      <c r="J34" s="93"/>
      <c r="K34" s="93"/>
      <c r="L34" s="93"/>
      <c r="M34" s="93"/>
      <c r="N34" s="93"/>
      <c r="O34" s="93"/>
    </row>
    <row r="35" spans="1:15" x14ac:dyDescent="0.3">
      <c r="A35" s="90">
        <v>20301</v>
      </c>
      <c r="B35" s="90" t="s">
        <v>119</v>
      </c>
      <c r="C35" s="91">
        <v>-1</v>
      </c>
      <c r="D35" s="92">
        <v>34</v>
      </c>
      <c r="F35" s="95">
        <v>0</v>
      </c>
      <c r="G35" s="93"/>
      <c r="H35" s="93"/>
      <c r="I35" s="93"/>
      <c r="J35" s="93"/>
      <c r="K35" s="93"/>
      <c r="L35" s="93"/>
      <c r="M35" s="93"/>
      <c r="N35" s="93"/>
      <c r="O35" s="93"/>
    </row>
    <row r="36" spans="1:15" ht="28.8" x14ac:dyDescent="0.3">
      <c r="A36" s="90">
        <v>20302</v>
      </c>
      <c r="B36" s="90" t="s">
        <v>29</v>
      </c>
      <c r="C36" s="91">
        <v>-1</v>
      </c>
      <c r="D36" s="92">
        <v>34</v>
      </c>
      <c r="F36" s="95">
        <v>0</v>
      </c>
      <c r="G36" s="93"/>
      <c r="H36" s="93"/>
      <c r="I36" s="93"/>
      <c r="J36" s="93"/>
      <c r="K36" s="93"/>
      <c r="L36" s="93"/>
      <c r="M36" s="93"/>
      <c r="N36" s="93"/>
      <c r="O36" s="93"/>
    </row>
    <row r="37" spans="1:15" ht="28.8" x14ac:dyDescent="0.3">
      <c r="A37" s="90">
        <v>20303</v>
      </c>
      <c r="B37" s="90" t="s">
        <v>30</v>
      </c>
      <c r="C37" s="91">
        <v>-1</v>
      </c>
      <c r="D37" s="92">
        <v>34</v>
      </c>
      <c r="F37" s="95">
        <v>0</v>
      </c>
      <c r="G37" s="93"/>
      <c r="H37" s="93"/>
      <c r="I37" s="93"/>
      <c r="J37" s="93"/>
      <c r="K37" s="93"/>
      <c r="L37" s="93"/>
      <c r="M37" s="93"/>
      <c r="N37" s="93"/>
      <c r="O37" s="93"/>
    </row>
    <row r="38" spans="1:15" x14ac:dyDescent="0.3">
      <c r="A38" s="90">
        <v>30000</v>
      </c>
      <c r="B38" s="90" t="s">
        <v>120</v>
      </c>
      <c r="C38" s="91">
        <v>1</v>
      </c>
      <c r="D38" s="92">
        <v>34</v>
      </c>
      <c r="F38" s="95">
        <v>0</v>
      </c>
      <c r="G38" s="93"/>
      <c r="H38" s="93"/>
      <c r="I38" s="93"/>
      <c r="J38" s="93"/>
      <c r="K38" s="93"/>
      <c r="L38" s="93"/>
      <c r="M38" s="93"/>
      <c r="N38" s="93"/>
      <c r="O38" s="93"/>
    </row>
    <row r="39" spans="1:15" x14ac:dyDescent="0.3">
      <c r="A39" s="90">
        <v>30100</v>
      </c>
      <c r="B39" s="90" t="s">
        <v>32</v>
      </c>
      <c r="C39" s="91">
        <v>1</v>
      </c>
      <c r="D39" s="92">
        <v>34</v>
      </c>
      <c r="F39" s="93"/>
      <c r="G39" s="95">
        <v>0</v>
      </c>
      <c r="H39" s="93"/>
      <c r="I39" s="93"/>
      <c r="J39" s="93"/>
      <c r="K39" s="93"/>
      <c r="L39" s="93"/>
      <c r="M39" s="93"/>
      <c r="N39" s="93"/>
      <c r="O39" s="93"/>
    </row>
    <row r="40" spans="1:15" x14ac:dyDescent="0.3">
      <c r="A40" s="90">
        <v>30200</v>
      </c>
      <c r="B40" s="90" t="s">
        <v>33</v>
      </c>
      <c r="C40" s="91">
        <v>1</v>
      </c>
      <c r="D40" s="92">
        <v>34</v>
      </c>
      <c r="F40" s="93"/>
      <c r="G40" s="95">
        <v>0</v>
      </c>
      <c r="H40" s="93"/>
      <c r="I40" s="93"/>
      <c r="J40" s="93"/>
      <c r="K40" s="93"/>
      <c r="L40" s="93"/>
      <c r="M40" s="93"/>
      <c r="N40" s="93"/>
      <c r="O40" s="93"/>
    </row>
    <row r="41" spans="1:15" x14ac:dyDescent="0.3">
      <c r="A41" s="90">
        <v>30300</v>
      </c>
      <c r="B41" s="90" t="s">
        <v>121</v>
      </c>
      <c r="C41" s="91">
        <v>1</v>
      </c>
      <c r="D41" s="92">
        <v>34</v>
      </c>
      <c r="F41" s="93"/>
      <c r="G41" s="95">
        <v>0</v>
      </c>
      <c r="H41" s="93"/>
      <c r="I41" s="93"/>
      <c r="J41" s="93"/>
      <c r="K41" s="93"/>
      <c r="L41" s="93"/>
      <c r="M41" s="93"/>
      <c r="N41" s="93"/>
      <c r="O41" s="93"/>
    </row>
    <row r="42" spans="1:15" x14ac:dyDescent="0.3">
      <c r="A42" s="90">
        <v>30400</v>
      </c>
      <c r="B42" s="90" t="s">
        <v>122</v>
      </c>
      <c r="C42" s="91">
        <v>1</v>
      </c>
      <c r="D42" s="92">
        <v>34</v>
      </c>
      <c r="F42" s="93"/>
      <c r="G42" s="95">
        <v>0</v>
      </c>
      <c r="H42" s="95">
        <v>0</v>
      </c>
      <c r="I42" s="95">
        <v>0</v>
      </c>
      <c r="J42" s="95">
        <v>0</v>
      </c>
      <c r="K42" s="93"/>
      <c r="L42" s="95">
        <v>0</v>
      </c>
      <c r="M42" s="95">
        <v>0</v>
      </c>
      <c r="N42" s="95">
        <v>0</v>
      </c>
      <c r="O42" s="93"/>
    </row>
    <row r="43" spans="1:15" x14ac:dyDescent="0.3">
      <c r="A43" s="90">
        <v>30500</v>
      </c>
      <c r="B43" s="90" t="s">
        <v>123</v>
      </c>
      <c r="C43" s="91">
        <v>1</v>
      </c>
      <c r="D43" s="92">
        <v>34</v>
      </c>
      <c r="F43" s="93"/>
      <c r="G43" s="93"/>
      <c r="H43" s="93"/>
      <c r="I43" s="93"/>
      <c r="J43" s="93"/>
      <c r="K43" s="93"/>
      <c r="L43" s="95">
        <v>0</v>
      </c>
      <c r="M43" s="93"/>
      <c r="N43" s="93"/>
      <c r="O43" s="93"/>
    </row>
    <row r="44" spans="1:15" x14ac:dyDescent="0.3">
      <c r="A44" s="90">
        <v>30600</v>
      </c>
      <c r="B44" s="90" t="s">
        <v>35</v>
      </c>
      <c r="C44" s="91">
        <v>1</v>
      </c>
      <c r="D44" s="92">
        <v>34</v>
      </c>
      <c r="F44" s="93"/>
      <c r="G44" s="95">
        <v>0</v>
      </c>
      <c r="H44" s="93"/>
      <c r="I44" s="93"/>
      <c r="J44" s="93"/>
      <c r="K44" s="93"/>
      <c r="L44" s="93"/>
      <c r="M44" s="93"/>
      <c r="N44" s="93"/>
      <c r="O44" s="93"/>
    </row>
    <row r="45" spans="1:15" x14ac:dyDescent="0.3">
      <c r="A45" s="90">
        <v>30700</v>
      </c>
      <c r="B45" s="90" t="s">
        <v>44</v>
      </c>
      <c r="C45" s="91">
        <v>1</v>
      </c>
      <c r="D45" s="92">
        <v>34</v>
      </c>
      <c r="F45" s="93"/>
      <c r="G45" s="93"/>
      <c r="H45" s="93"/>
      <c r="I45" s="93"/>
      <c r="J45" s="93"/>
      <c r="K45" s="93"/>
      <c r="L45" s="95">
        <v>0</v>
      </c>
      <c r="M45" s="93"/>
      <c r="N45" s="93"/>
      <c r="O45" s="93"/>
    </row>
    <row r="46" spans="1:15" ht="28.8" x14ac:dyDescent="0.3">
      <c r="A46" s="90">
        <v>30800</v>
      </c>
      <c r="B46" s="90" t="s">
        <v>124</v>
      </c>
      <c r="C46" s="91">
        <v>1</v>
      </c>
      <c r="D46" s="92">
        <v>34</v>
      </c>
      <c r="F46" s="93"/>
      <c r="G46" s="95">
        <v>0</v>
      </c>
      <c r="H46" s="95">
        <v>0</v>
      </c>
      <c r="I46" s="95">
        <v>0</v>
      </c>
      <c r="J46" s="95">
        <v>0</v>
      </c>
      <c r="K46" s="93"/>
      <c r="L46" s="95">
        <v>0</v>
      </c>
      <c r="M46" s="95">
        <v>0</v>
      </c>
      <c r="N46" s="95">
        <v>0</v>
      </c>
      <c r="O46" s="93"/>
    </row>
    <row r="47" spans="1:15" ht="28.8" x14ac:dyDescent="0.3">
      <c r="A47" s="90">
        <v>30900</v>
      </c>
      <c r="B47" s="90" t="s">
        <v>125</v>
      </c>
      <c r="C47" s="91">
        <v>1</v>
      </c>
      <c r="D47" s="92">
        <v>34</v>
      </c>
      <c r="F47" s="93"/>
      <c r="G47" s="95">
        <v>0</v>
      </c>
      <c r="H47" s="95">
        <v>0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0</v>
      </c>
    </row>
    <row r="48" spans="1:15" x14ac:dyDescent="0.3">
      <c r="A48" s="90">
        <v>31000</v>
      </c>
      <c r="B48" s="90" t="s">
        <v>50</v>
      </c>
      <c r="C48" s="91">
        <v>1</v>
      </c>
      <c r="D48" s="92">
        <v>34</v>
      </c>
      <c r="F48" s="93"/>
      <c r="G48" s="93"/>
      <c r="H48" s="93"/>
      <c r="I48" s="93"/>
      <c r="J48" s="93"/>
      <c r="K48" s="93"/>
      <c r="L48" s="93"/>
      <c r="M48" s="93"/>
      <c r="N48" s="95">
        <v>0</v>
      </c>
      <c r="O48" s="93"/>
    </row>
    <row r="49" spans="1:15" x14ac:dyDescent="0.3">
      <c r="A49" s="90">
        <v>31100</v>
      </c>
      <c r="B49" s="90" t="s">
        <v>45</v>
      </c>
      <c r="C49" s="91">
        <v>1</v>
      </c>
      <c r="D49" s="92">
        <v>34</v>
      </c>
      <c r="F49" s="93"/>
      <c r="G49" s="93"/>
      <c r="H49" s="93"/>
      <c r="I49" s="93"/>
      <c r="J49" s="93"/>
      <c r="K49" s="93"/>
      <c r="L49" s="93"/>
      <c r="M49" s="93"/>
      <c r="N49" s="95">
        <v>0</v>
      </c>
      <c r="O49" s="93"/>
    </row>
    <row r="50" spans="1:15" x14ac:dyDescent="0.3">
      <c r="A50" s="90">
        <v>31200</v>
      </c>
      <c r="B50" s="90" t="s">
        <v>126</v>
      </c>
      <c r="C50" s="91">
        <v>1</v>
      </c>
      <c r="D50" s="92">
        <v>34</v>
      </c>
      <c r="F50" s="93"/>
      <c r="G50" s="93"/>
      <c r="H50" s="93"/>
      <c r="I50" s="93"/>
      <c r="J50" s="93"/>
      <c r="K50" s="93"/>
      <c r="L50" s="93"/>
      <c r="M50" s="93"/>
      <c r="N50" s="95">
        <v>0</v>
      </c>
      <c r="O50" s="93"/>
    </row>
    <row r="51" spans="1:15" x14ac:dyDescent="0.3">
      <c r="A51" s="90">
        <v>31300</v>
      </c>
      <c r="B51" s="90" t="s">
        <v>36</v>
      </c>
      <c r="C51" s="91">
        <v>1</v>
      </c>
      <c r="D51" s="92">
        <v>34</v>
      </c>
      <c r="F51" s="93"/>
      <c r="G51" s="95">
        <v>0</v>
      </c>
      <c r="H51" s="93"/>
      <c r="I51" s="93"/>
      <c r="J51" s="93"/>
      <c r="K51" s="93"/>
      <c r="L51" s="93"/>
      <c r="M51" s="93"/>
      <c r="N51" s="93"/>
      <c r="O51" s="93"/>
    </row>
    <row r="52" spans="1:15" x14ac:dyDescent="0.3">
      <c r="A52" s="90">
        <v>31400</v>
      </c>
      <c r="B52" s="90" t="s">
        <v>127</v>
      </c>
      <c r="C52" s="91">
        <v>1</v>
      </c>
      <c r="D52" s="92">
        <v>34</v>
      </c>
      <c r="F52" s="93"/>
      <c r="G52" s="93"/>
      <c r="H52" s="93"/>
      <c r="I52" s="93"/>
      <c r="J52" s="93"/>
      <c r="K52" s="93"/>
      <c r="L52" s="93"/>
      <c r="M52" s="93"/>
      <c r="N52" s="95">
        <v>0</v>
      </c>
      <c r="O52" s="93"/>
    </row>
    <row r="53" spans="1:15" x14ac:dyDescent="0.3">
      <c r="A53" s="90">
        <v>31500</v>
      </c>
      <c r="B53" s="90" t="s">
        <v>37</v>
      </c>
      <c r="C53" s="91">
        <v>1</v>
      </c>
      <c r="D53" s="92">
        <v>34</v>
      </c>
      <c r="F53" s="93"/>
      <c r="G53" s="95">
        <v>0</v>
      </c>
      <c r="H53" s="93"/>
      <c r="I53" s="93"/>
      <c r="J53" s="93"/>
      <c r="K53" s="93"/>
      <c r="L53" s="93"/>
      <c r="M53" s="93"/>
      <c r="N53" s="93"/>
      <c r="O53" s="93"/>
    </row>
    <row r="54" spans="1:15" x14ac:dyDescent="0.3">
      <c r="A54" s="90">
        <v>31600</v>
      </c>
      <c r="B54" s="90" t="s">
        <v>128</v>
      </c>
      <c r="C54" s="91">
        <v>1</v>
      </c>
      <c r="D54" s="92">
        <v>34</v>
      </c>
      <c r="F54" s="93"/>
      <c r="G54" s="93"/>
      <c r="H54" s="93"/>
      <c r="I54" s="93"/>
      <c r="J54" s="93"/>
      <c r="K54" s="93"/>
      <c r="L54" s="93"/>
      <c r="M54" s="93"/>
      <c r="N54" s="95">
        <v>0</v>
      </c>
      <c r="O54" s="93"/>
    </row>
    <row r="55" spans="1:15" x14ac:dyDescent="0.3">
      <c r="A55" s="90">
        <v>31700</v>
      </c>
      <c r="B55" s="90" t="s">
        <v>49</v>
      </c>
      <c r="C55" s="91">
        <v>1</v>
      </c>
      <c r="D55" s="92">
        <v>34</v>
      </c>
      <c r="F55" s="93"/>
      <c r="G55" s="93"/>
      <c r="H55" s="93"/>
      <c r="I55" s="93"/>
      <c r="J55" s="93"/>
      <c r="K55" s="93"/>
      <c r="L55" s="93"/>
      <c r="M55" s="93"/>
      <c r="N55" s="95">
        <v>0</v>
      </c>
      <c r="O55" s="93"/>
    </row>
    <row r="56" spans="1:15" ht="28.8" x14ac:dyDescent="0.3">
      <c r="A56" s="90">
        <v>31800</v>
      </c>
      <c r="B56" s="90" t="s">
        <v>129</v>
      </c>
      <c r="C56" s="91">
        <v>1</v>
      </c>
      <c r="D56" s="92">
        <v>34</v>
      </c>
      <c r="F56" s="93"/>
      <c r="G56" s="95">
        <v>0</v>
      </c>
      <c r="H56" s="93"/>
      <c r="I56" s="93"/>
      <c r="J56" s="93"/>
      <c r="K56" s="93"/>
      <c r="L56" s="93"/>
      <c r="M56" s="93"/>
      <c r="N56" s="93"/>
      <c r="O56" s="93"/>
    </row>
    <row r="57" spans="1:15" x14ac:dyDescent="0.3">
      <c r="A57" s="90">
        <v>31900</v>
      </c>
      <c r="B57" s="90" t="s">
        <v>39</v>
      </c>
      <c r="C57" s="91">
        <v>1</v>
      </c>
      <c r="D57" s="92">
        <v>34</v>
      </c>
      <c r="F57" s="93"/>
      <c r="G57" s="95">
        <v>0</v>
      </c>
      <c r="H57" s="93"/>
      <c r="I57" s="93"/>
      <c r="J57" s="93"/>
      <c r="K57" s="93"/>
      <c r="L57" s="93"/>
      <c r="M57" s="93"/>
      <c r="N57" s="93"/>
      <c r="O57" s="93"/>
    </row>
    <row r="58" spans="1:15" ht="28.8" x14ac:dyDescent="0.3">
      <c r="A58" s="90">
        <v>32000</v>
      </c>
      <c r="B58" s="90" t="s">
        <v>40</v>
      </c>
      <c r="C58" s="91">
        <v>1</v>
      </c>
      <c r="D58" s="92">
        <v>34</v>
      </c>
      <c r="F58" s="93"/>
      <c r="G58" s="95">
        <v>0</v>
      </c>
      <c r="H58" s="93"/>
      <c r="I58" s="93"/>
      <c r="J58" s="93"/>
      <c r="K58" s="93"/>
      <c r="L58" s="93"/>
      <c r="M58" s="93"/>
      <c r="N58" s="93"/>
      <c r="O58" s="93"/>
    </row>
    <row r="59" spans="1:15" x14ac:dyDescent="0.3">
      <c r="A59" s="90">
        <v>32100</v>
      </c>
      <c r="B59" s="90" t="s">
        <v>41</v>
      </c>
      <c r="C59" s="91">
        <v>1</v>
      </c>
      <c r="D59" s="92">
        <v>34</v>
      </c>
      <c r="F59" s="93"/>
      <c r="G59" s="95">
        <v>0</v>
      </c>
      <c r="H59" s="93"/>
      <c r="I59" s="93"/>
      <c r="J59" s="93"/>
      <c r="K59" s="93"/>
      <c r="L59" s="93"/>
      <c r="M59" s="93"/>
      <c r="N59" s="93"/>
      <c r="O59" s="93"/>
    </row>
    <row r="60" spans="1:15" ht="28.8" x14ac:dyDescent="0.3">
      <c r="A60" s="90">
        <v>32200</v>
      </c>
      <c r="B60" s="90" t="s">
        <v>42</v>
      </c>
      <c r="C60" s="91">
        <v>1</v>
      </c>
      <c r="D60" s="92">
        <v>34</v>
      </c>
      <c r="F60" s="93"/>
      <c r="G60" s="95">
        <v>0</v>
      </c>
      <c r="H60" s="93"/>
      <c r="I60" s="93"/>
      <c r="J60" s="93"/>
      <c r="K60" s="93"/>
      <c r="L60" s="93"/>
      <c r="M60" s="93"/>
      <c r="N60" s="93"/>
      <c r="O60" s="93"/>
    </row>
    <row r="61" spans="1:15" x14ac:dyDescent="0.3">
      <c r="A61" s="90">
        <v>32300</v>
      </c>
      <c r="B61" s="90" t="s">
        <v>43</v>
      </c>
      <c r="C61" s="91">
        <v>1</v>
      </c>
      <c r="D61" s="92">
        <v>34</v>
      </c>
      <c r="F61" s="94"/>
      <c r="G61" s="95">
        <v>0</v>
      </c>
      <c r="H61" s="94"/>
      <c r="I61" s="94"/>
      <c r="J61" s="94"/>
      <c r="K61" s="94"/>
      <c r="L61" s="94"/>
      <c r="M61" s="94"/>
      <c r="N61" s="94"/>
      <c r="O61" s="94"/>
    </row>
    <row r="62" spans="1:15" ht="28.8" x14ac:dyDescent="0.3">
      <c r="A62" s="90">
        <v>32400</v>
      </c>
      <c r="B62" s="90" t="s">
        <v>130</v>
      </c>
      <c r="C62" s="91">
        <v>1</v>
      </c>
      <c r="D62" s="92">
        <v>34</v>
      </c>
      <c r="F62" s="94"/>
      <c r="G62" s="95">
        <v>0</v>
      </c>
      <c r="H62" s="95">
        <v>0</v>
      </c>
      <c r="I62" s="95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</row>
    <row r="63" spans="1:15" ht="28.8" x14ac:dyDescent="0.3">
      <c r="A63" s="90">
        <v>40000</v>
      </c>
      <c r="B63" s="90" t="s">
        <v>52</v>
      </c>
      <c r="C63" s="91">
        <v>1</v>
      </c>
      <c r="D63" s="92">
        <v>34</v>
      </c>
      <c r="F63" s="95">
        <v>0</v>
      </c>
      <c r="G63" s="94"/>
      <c r="H63" s="94"/>
      <c r="I63" s="94"/>
      <c r="J63" s="94"/>
      <c r="K63" s="94"/>
      <c r="L63" s="94"/>
      <c r="M63" s="94"/>
      <c r="N63" s="94"/>
      <c r="O63" s="94"/>
    </row>
    <row r="64" spans="1:15" ht="43.2" x14ac:dyDescent="0.3">
      <c r="A64" s="90">
        <v>40100</v>
      </c>
      <c r="B64" s="90" t="s">
        <v>101</v>
      </c>
      <c r="C64" s="91">
        <v>1</v>
      </c>
      <c r="D64" s="92">
        <v>34</v>
      </c>
      <c r="F64" s="95">
        <v>0</v>
      </c>
      <c r="G64" s="94"/>
      <c r="H64" s="94"/>
      <c r="I64" s="94"/>
      <c r="J64" s="94"/>
      <c r="K64" s="94"/>
      <c r="L64" s="94"/>
      <c r="M64" s="94"/>
      <c r="N64" s="94"/>
      <c r="O64" s="94"/>
    </row>
    <row r="65" spans="1:15" ht="43.2" x14ac:dyDescent="0.3">
      <c r="A65" s="90">
        <v>40200</v>
      </c>
      <c r="B65" s="90" t="s">
        <v>131</v>
      </c>
      <c r="C65" s="91">
        <v>1</v>
      </c>
      <c r="D65" s="92">
        <v>34</v>
      </c>
      <c r="F65" s="95">
        <v>0</v>
      </c>
      <c r="G65" s="94"/>
      <c r="H65" s="94"/>
      <c r="I65" s="94"/>
      <c r="J65" s="94"/>
      <c r="K65" s="94"/>
      <c r="L65" s="94"/>
      <c r="M65" s="94"/>
      <c r="N65" s="94"/>
      <c r="O65" s="94"/>
    </row>
    <row r="66" spans="1:15" x14ac:dyDescent="0.3">
      <c r="A66" s="90">
        <v>50000</v>
      </c>
      <c r="B66" s="90" t="s">
        <v>132</v>
      </c>
      <c r="C66" s="91">
        <v>1</v>
      </c>
      <c r="D66" s="92">
        <v>34</v>
      </c>
      <c r="F66" s="95">
        <v>0</v>
      </c>
      <c r="G66" s="94"/>
      <c r="H66" s="94"/>
      <c r="I66" s="94"/>
      <c r="J66" s="94"/>
      <c r="K66" s="94"/>
      <c r="L66" s="94"/>
      <c r="M66" s="94"/>
      <c r="N66" s="94"/>
      <c r="O66" s="94"/>
    </row>
    <row r="67" spans="1:15" x14ac:dyDescent="0.3">
      <c r="A67" s="90">
        <v>50100</v>
      </c>
      <c r="B67" s="90" t="s">
        <v>133</v>
      </c>
      <c r="C67" s="91">
        <v>1</v>
      </c>
      <c r="D67" s="92">
        <v>34</v>
      </c>
      <c r="F67" s="95">
        <v>6</v>
      </c>
      <c r="G67" s="94"/>
      <c r="H67" s="94"/>
      <c r="I67" s="94"/>
      <c r="J67" s="94"/>
      <c r="K67" s="94"/>
      <c r="L67" s="94"/>
      <c r="M67" s="94"/>
      <c r="N67" s="94"/>
      <c r="O67" s="94"/>
    </row>
    <row r="68" spans="1:15" ht="28.8" x14ac:dyDescent="0.3">
      <c r="A68" s="90">
        <v>50200</v>
      </c>
      <c r="B68" s="90" t="s">
        <v>134</v>
      </c>
      <c r="C68" s="91">
        <v>1</v>
      </c>
      <c r="D68" s="92">
        <v>34</v>
      </c>
      <c r="F68" s="95">
        <v>0</v>
      </c>
      <c r="G68" s="94"/>
      <c r="H68" s="94"/>
      <c r="I68" s="94"/>
      <c r="J68" s="94"/>
      <c r="K68" s="94"/>
      <c r="L68" s="94"/>
      <c r="M68" s="94"/>
      <c r="N68" s="94"/>
      <c r="O68" s="94"/>
    </row>
    <row r="69" spans="1:15" x14ac:dyDescent="0.3">
      <c r="A69" s="90">
        <v>60000</v>
      </c>
      <c r="B69" s="90" t="s">
        <v>135</v>
      </c>
      <c r="C69" s="91">
        <v>1</v>
      </c>
      <c r="D69" s="92">
        <v>34</v>
      </c>
      <c r="F69" s="95">
        <v>0</v>
      </c>
      <c r="G69" s="94"/>
      <c r="H69" s="94"/>
      <c r="I69" s="94"/>
      <c r="J69" s="94"/>
      <c r="K69" s="94"/>
      <c r="L69" s="94"/>
      <c r="M69" s="94"/>
      <c r="N69" s="94"/>
      <c r="O69" s="94"/>
    </row>
    <row r="70" spans="1:15" x14ac:dyDescent="0.3">
      <c r="A70" s="90">
        <v>60100</v>
      </c>
      <c r="B70" s="90" t="s">
        <v>136</v>
      </c>
      <c r="C70" s="91">
        <v>1</v>
      </c>
      <c r="D70" s="92">
        <v>34</v>
      </c>
      <c r="F70" s="95">
        <v>0</v>
      </c>
      <c r="G70" s="94"/>
      <c r="H70" s="94"/>
      <c r="I70" s="94"/>
      <c r="J70" s="94"/>
      <c r="K70" s="94"/>
      <c r="L70" s="94"/>
      <c r="M70" s="94"/>
      <c r="N70" s="94"/>
      <c r="O70" s="94"/>
    </row>
    <row r="71" spans="1:15" x14ac:dyDescent="0.3">
      <c r="A71" s="90">
        <v>60200</v>
      </c>
      <c r="B71" s="90" t="s">
        <v>137</v>
      </c>
      <c r="C71" s="91">
        <v>1</v>
      </c>
      <c r="D71" s="92">
        <v>34</v>
      </c>
      <c r="F71" s="95">
        <v>0.15</v>
      </c>
      <c r="G71" s="94"/>
      <c r="H71" s="94"/>
      <c r="I71" s="94"/>
      <c r="J71" s="94"/>
      <c r="K71" s="94"/>
      <c r="L71" s="94"/>
      <c r="M71" s="94"/>
      <c r="N71" s="94"/>
      <c r="O71" s="94"/>
    </row>
    <row r="72" spans="1:15" x14ac:dyDescent="0.3">
      <c r="A72" s="90">
        <v>70000</v>
      </c>
      <c r="B72" s="90" t="s">
        <v>138</v>
      </c>
      <c r="C72" s="91">
        <v>1</v>
      </c>
      <c r="D72" s="92">
        <v>34</v>
      </c>
      <c r="F72" s="95">
        <v>0</v>
      </c>
      <c r="G72" s="94"/>
      <c r="H72" s="94"/>
      <c r="I72" s="94"/>
      <c r="J72" s="94"/>
      <c r="K72" s="94"/>
      <c r="L72" s="94"/>
      <c r="M72" s="94"/>
      <c r="N72" s="94"/>
      <c r="O72" s="94"/>
    </row>
    <row r="73" spans="1:15" x14ac:dyDescent="0.3">
      <c r="A73" s="90">
        <v>70100</v>
      </c>
      <c r="B73" s="90" t="s">
        <v>139</v>
      </c>
      <c r="C73" s="91">
        <v>1</v>
      </c>
      <c r="D73" s="92">
        <v>34</v>
      </c>
      <c r="F73" s="95">
        <v>0</v>
      </c>
      <c r="G73" s="94"/>
      <c r="H73" s="94"/>
      <c r="I73" s="94"/>
      <c r="J73" s="94"/>
      <c r="K73" s="94"/>
      <c r="L73" s="94"/>
      <c r="M73" s="94"/>
      <c r="N73" s="94"/>
      <c r="O73" s="94"/>
    </row>
    <row r="74" spans="1:15" x14ac:dyDescent="0.3">
      <c r="A74" s="90">
        <v>70200</v>
      </c>
      <c r="B74" s="90" t="s">
        <v>140</v>
      </c>
      <c r="C74" s="91">
        <v>1</v>
      </c>
      <c r="D74" s="92">
        <v>34</v>
      </c>
      <c r="F74" s="95">
        <v>0</v>
      </c>
      <c r="G74" s="94"/>
      <c r="H74" s="94"/>
      <c r="I74" s="94"/>
      <c r="J74" s="94"/>
      <c r="K74" s="94"/>
      <c r="L74" s="94"/>
      <c r="M74" s="94"/>
      <c r="N74" s="94"/>
      <c r="O74" s="94"/>
    </row>
    <row r="75" spans="1:15" x14ac:dyDescent="0.3">
      <c r="A75" s="90">
        <v>70300</v>
      </c>
      <c r="B75" s="90" t="s">
        <v>141</v>
      </c>
      <c r="C75" s="91">
        <v>1</v>
      </c>
      <c r="D75" s="92">
        <v>34</v>
      </c>
      <c r="F75" s="95">
        <v>0</v>
      </c>
      <c r="G75" s="94"/>
      <c r="H75" s="94"/>
      <c r="I75" s="94"/>
      <c r="J75" s="94"/>
      <c r="K75" s="94"/>
      <c r="L75" s="94"/>
      <c r="M75" s="94"/>
      <c r="N75" s="94"/>
      <c r="O75" s="94"/>
    </row>
    <row r="76" spans="1:15" x14ac:dyDescent="0.3">
      <c r="A76" s="90">
        <v>80000</v>
      </c>
      <c r="B76" s="90" t="s">
        <v>142</v>
      </c>
      <c r="C76" s="91">
        <v>1</v>
      </c>
      <c r="D76" s="92">
        <v>34</v>
      </c>
      <c r="F76" s="95">
        <v>0</v>
      </c>
      <c r="G76" s="94"/>
      <c r="H76" s="94"/>
      <c r="I76" s="94"/>
      <c r="J76" s="94"/>
      <c r="K76" s="94"/>
      <c r="L76" s="94"/>
      <c r="M76" s="94"/>
      <c r="N76" s="94"/>
      <c r="O76" s="94"/>
    </row>
    <row r="77" spans="1:15" x14ac:dyDescent="0.3">
      <c r="A77" s="90">
        <v>90000</v>
      </c>
      <c r="B77" s="90" t="s">
        <v>143</v>
      </c>
      <c r="C77" s="91">
        <v>0</v>
      </c>
      <c r="D77" s="92">
        <v>34</v>
      </c>
      <c r="F77" s="95">
        <v>0</v>
      </c>
      <c r="G77" s="94"/>
      <c r="H77" s="94"/>
      <c r="I77" s="94"/>
      <c r="J77" s="94"/>
      <c r="K77" s="94"/>
      <c r="L77" s="94"/>
      <c r="M77" s="94"/>
      <c r="N77" s="94"/>
      <c r="O77" s="94"/>
    </row>
    <row r="80" spans="1:15" x14ac:dyDescent="0.3">
      <c r="B80" s="256" t="s">
        <v>278</v>
      </c>
    </row>
    <row r="81" spans="1:15" x14ac:dyDescent="0.3">
      <c r="B81" s="90" t="s">
        <v>146</v>
      </c>
      <c r="F81" s="114">
        <f>+F6+F7+F8+F9+F10+F11+F12+F13+F14</f>
        <v>0</v>
      </c>
      <c r="G81" s="115"/>
      <c r="H81" s="115"/>
      <c r="I81" s="115"/>
      <c r="J81" s="115"/>
      <c r="K81" s="115"/>
      <c r="L81" s="115"/>
      <c r="M81" s="115"/>
      <c r="N81" s="115"/>
      <c r="O81" s="115"/>
    </row>
    <row r="82" spans="1:15" x14ac:dyDescent="0.3">
      <c r="B82" s="90" t="s">
        <v>147</v>
      </c>
      <c r="F82" s="114">
        <f>+F16+F17+F18+F19+F20+F21+F22+F23+F24+F25+F26+F27+F28+F29+F30+F31+F32+F33</f>
        <v>0</v>
      </c>
      <c r="G82" s="115"/>
      <c r="H82" s="115"/>
      <c r="I82" s="115"/>
      <c r="J82" s="115"/>
      <c r="K82" s="115"/>
      <c r="L82" s="115"/>
      <c r="M82" s="115"/>
      <c r="N82" s="115"/>
      <c r="O82" s="115"/>
    </row>
    <row r="83" spans="1:15" x14ac:dyDescent="0.3">
      <c r="B83" s="90" t="s">
        <v>148</v>
      </c>
      <c r="F83" s="114">
        <f>+F35+F36+F37</f>
        <v>0</v>
      </c>
      <c r="G83" s="115"/>
      <c r="H83" s="115"/>
      <c r="I83" s="115"/>
      <c r="J83" s="115"/>
      <c r="K83" s="115"/>
      <c r="L83" s="115"/>
      <c r="M83" s="115"/>
      <c r="N83" s="115"/>
      <c r="O83" s="115"/>
    </row>
    <row r="84" spans="1:15" x14ac:dyDescent="0.3">
      <c r="B84" s="90" t="s">
        <v>153</v>
      </c>
      <c r="F84" s="114">
        <f>+SUM(G84:O84)</f>
        <v>0</v>
      </c>
      <c r="G84" s="114">
        <f>+SUM(G39:G62)</f>
        <v>0</v>
      </c>
      <c r="H84" s="114">
        <f>+SUM(H39:H62)</f>
        <v>0</v>
      </c>
      <c r="I84" s="114">
        <f t="shared" ref="I84:O84" si="0">+SUM(I39:I62)</f>
        <v>0</v>
      </c>
      <c r="J84" s="114">
        <f t="shared" si="0"/>
        <v>0</v>
      </c>
      <c r="K84" s="114">
        <f t="shared" si="0"/>
        <v>0</v>
      </c>
      <c r="L84" s="114">
        <f t="shared" si="0"/>
        <v>0</v>
      </c>
      <c r="M84" s="114">
        <f t="shared" si="0"/>
        <v>0</v>
      </c>
      <c r="N84" s="114">
        <f t="shared" si="0"/>
        <v>0</v>
      </c>
      <c r="O84" s="114">
        <f t="shared" si="0"/>
        <v>0</v>
      </c>
    </row>
    <row r="85" spans="1:15" x14ac:dyDescent="0.3">
      <c r="B85" s="112" t="s">
        <v>273</v>
      </c>
      <c r="K85" s="113">
        <f t="shared" ref="K85:O85" si="1">+K2</f>
        <v>0.625</v>
      </c>
      <c r="O85" s="113">
        <f t="shared" si="1"/>
        <v>1.25</v>
      </c>
    </row>
    <row r="86" spans="1:15" x14ac:dyDescent="0.3">
      <c r="B86" s="90" t="s">
        <v>149</v>
      </c>
      <c r="F86" s="114">
        <f>+SUM(G86:O86)</f>
        <v>0</v>
      </c>
      <c r="G86" s="114">
        <f>+G2*G84</f>
        <v>0</v>
      </c>
      <c r="H86" s="114">
        <f t="shared" ref="H86:N86" si="2">+H2*H84</f>
        <v>0</v>
      </c>
      <c r="I86" s="114">
        <f t="shared" si="2"/>
        <v>0</v>
      </c>
      <c r="J86" s="114">
        <f t="shared" si="2"/>
        <v>0</v>
      </c>
      <c r="K86" s="114">
        <f t="shared" ref="K86:O86" si="3">+K84*K85</f>
        <v>0</v>
      </c>
      <c r="L86" s="114">
        <f t="shared" si="2"/>
        <v>0</v>
      </c>
      <c r="M86" s="114">
        <f t="shared" si="2"/>
        <v>0</v>
      </c>
      <c r="N86" s="114">
        <f t="shared" si="2"/>
        <v>0</v>
      </c>
      <c r="O86" s="114">
        <f t="shared" si="3"/>
        <v>0</v>
      </c>
    </row>
    <row r="87" spans="1:15" x14ac:dyDescent="0.3">
      <c r="B87" s="90" t="s">
        <v>150</v>
      </c>
      <c r="F87" s="114">
        <f>+F63+F66+F69+F72</f>
        <v>0</v>
      </c>
      <c r="G87" s="115"/>
      <c r="H87" s="115"/>
      <c r="I87" s="115"/>
      <c r="J87" s="115"/>
      <c r="K87" s="115"/>
      <c r="L87" s="115"/>
      <c r="M87" s="115"/>
      <c r="N87" s="115"/>
      <c r="O87" s="115"/>
    </row>
    <row r="88" spans="1:15" x14ac:dyDescent="0.3">
      <c r="B88" s="90" t="s">
        <v>151</v>
      </c>
      <c r="F88" s="114">
        <f>+F86+F87</f>
        <v>0</v>
      </c>
      <c r="G88" s="115"/>
      <c r="H88" s="115"/>
      <c r="I88" s="115"/>
      <c r="J88" s="115"/>
      <c r="K88" s="115"/>
      <c r="L88" s="115"/>
      <c r="M88" s="115"/>
      <c r="N88" s="115"/>
      <c r="O88" s="115"/>
    </row>
    <row r="89" spans="1:15" x14ac:dyDescent="0.3">
      <c r="B89" s="90" t="s">
        <v>152</v>
      </c>
      <c r="F89" s="114">
        <f>+(IF(F82&gt;F81,F81*2-F83,+F81+F82-F83))-(F88*10%)</f>
        <v>0</v>
      </c>
      <c r="G89" s="115"/>
      <c r="H89" s="115"/>
      <c r="I89" s="115"/>
      <c r="J89" s="115"/>
      <c r="K89" s="115"/>
      <c r="L89" s="115"/>
      <c r="M89" s="115"/>
      <c r="N89" s="115"/>
      <c r="O89" s="115"/>
    </row>
    <row r="90" spans="1:15" x14ac:dyDescent="0.3">
      <c r="F90" s="115"/>
      <c r="G90" s="115"/>
      <c r="H90" s="115"/>
      <c r="I90" s="115"/>
      <c r="J90" s="115"/>
      <c r="K90" s="115"/>
      <c r="L90" s="115"/>
      <c r="M90" s="115"/>
      <c r="N90" s="115"/>
      <c r="O90" s="115"/>
    </row>
    <row r="91" spans="1:15" x14ac:dyDescent="0.3">
      <c r="A91" s="321"/>
      <c r="B91" s="321"/>
      <c r="C91" s="321"/>
      <c r="D91" s="321"/>
      <c r="F91" s="115"/>
      <c r="G91" s="115"/>
      <c r="H91" s="115"/>
      <c r="I91" s="115"/>
      <c r="J91" s="115"/>
      <c r="K91" s="115"/>
      <c r="L91" s="115"/>
      <c r="M91" s="115"/>
      <c r="N91" s="115"/>
      <c r="O91" s="115"/>
    </row>
    <row r="92" spans="1:15" x14ac:dyDescent="0.3">
      <c r="F92" s="115"/>
      <c r="G92" s="115"/>
      <c r="H92" s="115"/>
      <c r="I92" s="115"/>
      <c r="J92" s="115"/>
      <c r="K92" s="115"/>
      <c r="L92" s="115"/>
      <c r="M92" s="115"/>
      <c r="N92" s="115"/>
      <c r="O92" s="115"/>
    </row>
    <row r="93" spans="1:15" x14ac:dyDescent="0.3">
      <c r="F93" s="115"/>
      <c r="G93" s="115"/>
      <c r="H93" s="115"/>
      <c r="I93" s="115"/>
      <c r="J93" s="115"/>
      <c r="K93" s="115"/>
      <c r="L93" s="115"/>
      <c r="M93" s="115"/>
      <c r="N93" s="115"/>
      <c r="O93" s="115"/>
    </row>
    <row r="94" spans="1:15" x14ac:dyDescent="0.3">
      <c r="F94" s="115"/>
      <c r="G94" s="115"/>
      <c r="H94" s="115"/>
      <c r="I94" s="115"/>
      <c r="J94" s="115"/>
      <c r="K94" s="115"/>
      <c r="L94" s="115"/>
      <c r="M94" s="115"/>
      <c r="N94" s="115"/>
      <c r="O94" s="115"/>
    </row>
    <row r="95" spans="1:15" x14ac:dyDescent="0.3">
      <c r="F95" s="115"/>
      <c r="G95" s="115"/>
      <c r="H95" s="115"/>
      <c r="I95" s="115"/>
      <c r="J95" s="115"/>
      <c r="K95" s="115"/>
      <c r="L95" s="115"/>
      <c r="M95" s="115"/>
      <c r="N95" s="115"/>
      <c r="O95" s="115"/>
    </row>
    <row r="96" spans="1:15" x14ac:dyDescent="0.3">
      <c r="F96" s="115"/>
      <c r="G96" s="115"/>
      <c r="H96" s="115"/>
      <c r="I96" s="115"/>
      <c r="J96" s="115"/>
      <c r="K96" s="115"/>
      <c r="L96" s="115"/>
      <c r="M96" s="115"/>
      <c r="N96" s="115"/>
      <c r="O96" s="115"/>
    </row>
    <row r="97" spans="6:15" x14ac:dyDescent="0.3">
      <c r="F97" s="115"/>
      <c r="G97" s="115"/>
      <c r="H97" s="115"/>
      <c r="I97" s="115"/>
      <c r="J97" s="115"/>
      <c r="K97" s="115"/>
      <c r="L97" s="115"/>
      <c r="M97" s="115"/>
      <c r="N97" s="115"/>
      <c r="O97" s="115"/>
    </row>
    <row r="98" spans="6:15" x14ac:dyDescent="0.3">
      <c r="F98" s="115"/>
      <c r="G98" s="115"/>
      <c r="H98" s="115"/>
      <c r="I98" s="115"/>
      <c r="J98" s="115"/>
      <c r="K98" s="115"/>
      <c r="L98" s="115"/>
      <c r="M98" s="115"/>
      <c r="N98" s="115"/>
      <c r="O98" s="115"/>
    </row>
  </sheetData>
  <sheetProtection sheet="1" objects="1" scenarios="1"/>
  <mergeCells count="2">
    <mergeCell ref="G1:O1"/>
    <mergeCell ref="A91:D91"/>
  </mergeCells>
  <pageMargins left="0.7" right="0.7" top="0.75" bottom="0.75" header="0.3" footer="0.3"/>
  <ignoredErrors>
    <ignoredError sqref="F90:O93 F81:O84 K85 F86 K86 G87:O87 G88:O88 G89:O89 O86 O85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4"/>
  <sheetViews>
    <sheetView showGridLines="0" zoomScale="70" zoomScaleNormal="70" zoomScaleSheetLayoutView="80" workbookViewId="0">
      <selection activeCell="C2" sqref="C2:F2"/>
    </sheetView>
  </sheetViews>
  <sheetFormatPr baseColWidth="10" defaultRowHeight="14.4" x14ac:dyDescent="0.3"/>
  <cols>
    <col min="2" max="2" width="10.77734375" customWidth="1"/>
    <col min="3" max="3" width="89.44140625" customWidth="1"/>
    <col min="4" max="5" width="20.77734375" customWidth="1"/>
    <col min="6" max="6" width="23.33203125" customWidth="1"/>
    <col min="7" max="7" width="10.77734375" customWidth="1"/>
  </cols>
  <sheetData>
    <row r="1" spans="2:7" ht="16.2" thickTop="1" x14ac:dyDescent="0.3">
      <c r="B1" s="1"/>
      <c r="C1" s="2"/>
      <c r="D1" s="3"/>
      <c r="E1" s="3"/>
      <c r="F1" s="3"/>
      <c r="G1" s="4"/>
    </row>
    <row r="2" spans="2:7" ht="24.6" x14ac:dyDescent="0.3">
      <c r="B2" s="5"/>
      <c r="C2" s="322" t="s">
        <v>90</v>
      </c>
      <c r="D2" s="323"/>
      <c r="E2" s="323"/>
      <c r="F2" s="324"/>
      <c r="G2" s="6"/>
    </row>
    <row r="3" spans="2:7" ht="20.399999999999999" x14ac:dyDescent="0.3">
      <c r="B3" s="5"/>
      <c r="C3" s="331" t="s">
        <v>91</v>
      </c>
      <c r="D3" s="332"/>
      <c r="E3" s="332"/>
      <c r="F3" s="333"/>
      <c r="G3" s="6"/>
    </row>
    <row r="4" spans="2:7" ht="20.399999999999999" x14ac:dyDescent="0.3">
      <c r="B4" s="5"/>
      <c r="C4" s="325">
        <v>42004</v>
      </c>
      <c r="D4" s="326"/>
      <c r="E4" s="326"/>
      <c r="F4" s="327"/>
      <c r="G4" s="6"/>
    </row>
    <row r="5" spans="2:7" ht="15.6" x14ac:dyDescent="0.3">
      <c r="B5" s="5"/>
      <c r="C5" s="328" t="s">
        <v>76</v>
      </c>
      <c r="D5" s="329"/>
      <c r="E5" s="329"/>
      <c r="F5" s="330"/>
      <c r="G5" s="6"/>
    </row>
    <row r="6" spans="2:7" ht="17.399999999999999" x14ac:dyDescent="0.3">
      <c r="B6" s="5"/>
      <c r="C6" s="71" t="s">
        <v>106</v>
      </c>
      <c r="D6" s="7"/>
      <c r="E6" s="8"/>
      <c r="F6" s="9">
        <f>+E7+E17+E37</f>
        <v>0</v>
      </c>
      <c r="G6" s="6"/>
    </row>
    <row r="7" spans="2:7" ht="15.6" x14ac:dyDescent="0.3">
      <c r="B7" s="5"/>
      <c r="C7" s="75" t="s">
        <v>0</v>
      </c>
      <c r="D7" s="10"/>
      <c r="E7" s="10">
        <f>SUM(D8:D15)</f>
        <v>0</v>
      </c>
      <c r="F7" s="11"/>
      <c r="G7" s="6"/>
    </row>
    <row r="8" spans="2:7" x14ac:dyDescent="0.3">
      <c r="B8" s="5"/>
      <c r="C8" s="12" t="s">
        <v>1</v>
      </c>
      <c r="D8" s="96">
        <v>0</v>
      </c>
      <c r="E8" s="13"/>
      <c r="F8" s="14"/>
      <c r="G8" s="6"/>
    </row>
    <row r="9" spans="2:7" x14ac:dyDescent="0.3">
      <c r="B9" s="5"/>
      <c r="C9" s="12" t="s">
        <v>2</v>
      </c>
      <c r="D9" s="96">
        <v>0</v>
      </c>
      <c r="E9" s="13"/>
      <c r="F9" s="14"/>
      <c r="G9" s="6"/>
    </row>
    <row r="10" spans="2:7" ht="24" x14ac:dyDescent="0.3">
      <c r="B10" s="5"/>
      <c r="C10" s="12" t="s">
        <v>3</v>
      </c>
      <c r="D10" s="96">
        <v>0</v>
      </c>
      <c r="E10" s="13"/>
      <c r="F10" s="14"/>
      <c r="G10" s="6"/>
    </row>
    <row r="11" spans="2:7" x14ac:dyDescent="0.3">
      <c r="B11" s="5"/>
      <c r="C11" s="12" t="s">
        <v>4</v>
      </c>
      <c r="D11" s="96">
        <v>0</v>
      </c>
      <c r="E11" s="13"/>
      <c r="F11" s="14"/>
      <c r="G11" s="6"/>
    </row>
    <row r="12" spans="2:7" x14ac:dyDescent="0.3">
      <c r="B12" s="5"/>
      <c r="C12" s="12" t="s">
        <v>5</v>
      </c>
      <c r="D12" s="96">
        <v>0</v>
      </c>
      <c r="E12" s="13"/>
      <c r="F12" s="14"/>
      <c r="G12" s="6"/>
    </row>
    <row r="13" spans="2:7" x14ac:dyDescent="0.3">
      <c r="B13" s="5"/>
      <c r="C13" s="12" t="s">
        <v>6</v>
      </c>
      <c r="D13" s="96">
        <v>0</v>
      </c>
      <c r="E13" s="13"/>
      <c r="F13" s="14"/>
      <c r="G13" s="6"/>
    </row>
    <row r="14" spans="2:7" x14ac:dyDescent="0.3">
      <c r="B14" s="5"/>
      <c r="C14" s="15" t="s">
        <v>7</v>
      </c>
      <c r="D14" s="96">
        <v>0</v>
      </c>
      <c r="E14" s="13"/>
      <c r="F14" s="14"/>
      <c r="G14" s="6"/>
    </row>
    <row r="15" spans="2:7" x14ac:dyDescent="0.3">
      <c r="B15" s="5"/>
      <c r="C15" s="15" t="s">
        <v>8</v>
      </c>
      <c r="D15" s="96">
        <v>0</v>
      </c>
      <c r="E15" s="13"/>
      <c r="F15" s="14"/>
      <c r="G15" s="6"/>
    </row>
    <row r="16" spans="2:7" x14ac:dyDescent="0.3">
      <c r="B16" s="5"/>
      <c r="C16" s="16"/>
      <c r="D16" s="17"/>
      <c r="E16" s="17"/>
      <c r="F16" s="18"/>
      <c r="G16" s="6"/>
    </row>
    <row r="17" spans="2:7" ht="15.6" x14ac:dyDescent="0.3">
      <c r="B17" s="5"/>
      <c r="C17" s="75" t="s">
        <v>69</v>
      </c>
      <c r="D17" s="10"/>
      <c r="E17" s="10">
        <f>MIN(E7,(SUM(D18:D36)))</f>
        <v>0</v>
      </c>
      <c r="F17" s="11"/>
      <c r="G17" s="6"/>
    </row>
    <row r="18" spans="2:7" x14ac:dyDescent="0.3">
      <c r="B18" s="5"/>
      <c r="C18" s="19" t="s">
        <v>9</v>
      </c>
      <c r="D18" s="96">
        <v>0</v>
      </c>
      <c r="E18" s="13"/>
      <c r="F18" s="14"/>
      <c r="G18" s="6"/>
    </row>
    <row r="19" spans="2:7" x14ac:dyDescent="0.3">
      <c r="B19" s="5"/>
      <c r="C19" s="20" t="s">
        <v>10</v>
      </c>
      <c r="D19" s="96">
        <v>0</v>
      </c>
      <c r="E19" s="13"/>
      <c r="F19" s="14"/>
      <c r="G19" s="6"/>
    </row>
    <row r="20" spans="2:7" x14ac:dyDescent="0.3">
      <c r="B20" s="5"/>
      <c r="C20" s="20" t="s">
        <v>11</v>
      </c>
      <c r="D20" s="96">
        <v>0</v>
      </c>
      <c r="E20" s="13"/>
      <c r="F20" s="14"/>
      <c r="G20" s="6"/>
    </row>
    <row r="21" spans="2:7" ht="24" x14ac:dyDescent="0.3">
      <c r="B21" s="5"/>
      <c r="C21" s="20" t="s">
        <v>12</v>
      </c>
      <c r="D21" s="96">
        <v>0</v>
      </c>
      <c r="E21" s="13"/>
      <c r="F21" s="14"/>
      <c r="G21" s="6"/>
    </row>
    <row r="22" spans="2:7" x14ac:dyDescent="0.3">
      <c r="B22" s="5"/>
      <c r="C22" s="20" t="s">
        <v>13</v>
      </c>
      <c r="D22" s="96">
        <v>0</v>
      </c>
      <c r="E22" s="13"/>
      <c r="F22" s="14"/>
      <c r="G22" s="6"/>
    </row>
    <row r="23" spans="2:7" x14ac:dyDescent="0.3">
      <c r="B23" s="5"/>
      <c r="C23" s="20" t="s">
        <v>14</v>
      </c>
      <c r="D23" s="96">
        <v>0</v>
      </c>
      <c r="E23" s="13"/>
      <c r="F23" s="14"/>
      <c r="G23" s="6"/>
    </row>
    <row r="24" spans="2:7" x14ac:dyDescent="0.3">
      <c r="B24" s="5"/>
      <c r="C24" s="20" t="s">
        <v>15</v>
      </c>
      <c r="D24" s="96">
        <v>0</v>
      </c>
      <c r="E24" s="13"/>
      <c r="F24" s="14"/>
      <c r="G24" s="6"/>
    </row>
    <row r="25" spans="2:7" x14ac:dyDescent="0.3">
      <c r="B25" s="5"/>
      <c r="C25" s="20" t="s">
        <v>16</v>
      </c>
      <c r="D25" s="96">
        <v>0</v>
      </c>
      <c r="E25" s="13"/>
      <c r="F25" s="14"/>
      <c r="G25" s="6"/>
    </row>
    <row r="26" spans="2:7" x14ac:dyDescent="0.3">
      <c r="B26" s="5"/>
      <c r="C26" s="20" t="s">
        <v>17</v>
      </c>
      <c r="D26" s="96">
        <v>0</v>
      </c>
      <c r="E26" s="13"/>
      <c r="F26" s="14"/>
      <c r="G26" s="6"/>
    </row>
    <row r="27" spans="2:7" x14ac:dyDescent="0.3">
      <c r="B27" s="5"/>
      <c r="C27" s="20" t="s">
        <v>18</v>
      </c>
      <c r="D27" s="96">
        <v>0</v>
      </c>
      <c r="E27" s="13"/>
      <c r="F27" s="14"/>
      <c r="G27" s="6"/>
    </row>
    <row r="28" spans="2:7" x14ac:dyDescent="0.3">
      <c r="B28" s="5"/>
      <c r="C28" s="20" t="s">
        <v>19</v>
      </c>
      <c r="D28" s="96">
        <v>0</v>
      </c>
      <c r="E28" s="13"/>
      <c r="F28" s="14"/>
      <c r="G28" s="6"/>
    </row>
    <row r="29" spans="2:7" ht="24" x14ac:dyDescent="0.3">
      <c r="B29" s="5"/>
      <c r="C29" s="20" t="s">
        <v>20</v>
      </c>
      <c r="D29" s="96">
        <v>0</v>
      </c>
      <c r="E29" s="13"/>
      <c r="F29" s="14"/>
      <c r="G29" s="6"/>
    </row>
    <row r="30" spans="2:7" x14ac:dyDescent="0.3">
      <c r="B30" s="5"/>
      <c r="C30" s="20" t="s">
        <v>21</v>
      </c>
      <c r="D30" s="96">
        <v>0</v>
      </c>
      <c r="E30" s="13"/>
      <c r="F30" s="14"/>
      <c r="G30" s="6"/>
    </row>
    <row r="31" spans="2:7" x14ac:dyDescent="0.3">
      <c r="B31" s="5"/>
      <c r="C31" s="20" t="s">
        <v>22</v>
      </c>
      <c r="D31" s="96">
        <v>0</v>
      </c>
      <c r="E31" s="13"/>
      <c r="F31" s="14"/>
      <c r="G31" s="6"/>
    </row>
    <row r="32" spans="2:7" x14ac:dyDescent="0.3">
      <c r="B32" s="5"/>
      <c r="C32" s="20" t="s">
        <v>23</v>
      </c>
      <c r="D32" s="96">
        <v>0</v>
      </c>
      <c r="E32" s="13"/>
      <c r="F32" s="14"/>
      <c r="G32" s="6"/>
    </row>
    <row r="33" spans="2:7" ht="15.6" x14ac:dyDescent="0.3">
      <c r="B33" s="5"/>
      <c r="C33" s="20" t="s">
        <v>24</v>
      </c>
      <c r="D33" s="96">
        <v>0</v>
      </c>
      <c r="E33" s="21"/>
      <c r="F33" s="14"/>
      <c r="G33" s="6"/>
    </row>
    <row r="34" spans="2:7" x14ac:dyDescent="0.3">
      <c r="B34" s="5"/>
      <c r="C34" s="20" t="s">
        <v>25</v>
      </c>
      <c r="D34" s="96">
        <v>0</v>
      </c>
      <c r="E34" s="22"/>
      <c r="F34" s="23"/>
      <c r="G34" s="6"/>
    </row>
    <row r="35" spans="2:7" x14ac:dyDescent="0.3">
      <c r="B35" s="5"/>
      <c r="C35" s="20" t="s">
        <v>26</v>
      </c>
      <c r="D35" s="96">
        <v>0</v>
      </c>
      <c r="E35" s="13"/>
      <c r="F35" s="14"/>
      <c r="G35" s="6"/>
    </row>
    <row r="36" spans="2:7" x14ac:dyDescent="0.3">
      <c r="B36" s="5"/>
      <c r="C36" s="20"/>
      <c r="D36" s="13"/>
      <c r="E36" s="13"/>
      <c r="F36" s="14"/>
      <c r="G36" s="6"/>
    </row>
    <row r="37" spans="2:7" ht="15.6" x14ac:dyDescent="0.3">
      <c r="B37" s="5"/>
      <c r="C37" s="75" t="s">
        <v>27</v>
      </c>
      <c r="D37" s="10"/>
      <c r="E37" s="24">
        <f>SUM(D38:D40)</f>
        <v>0</v>
      </c>
      <c r="F37" s="11"/>
      <c r="G37" s="6"/>
    </row>
    <row r="38" spans="2:7" x14ac:dyDescent="0.3">
      <c r="B38" s="5"/>
      <c r="C38" s="25" t="s">
        <v>28</v>
      </c>
      <c r="D38" s="97">
        <v>0</v>
      </c>
      <c r="E38" s="26"/>
      <c r="F38" s="27"/>
      <c r="G38" s="6"/>
    </row>
    <row r="39" spans="2:7" x14ac:dyDescent="0.3">
      <c r="B39" s="5"/>
      <c r="C39" s="28" t="s">
        <v>29</v>
      </c>
      <c r="D39" s="98">
        <v>0</v>
      </c>
      <c r="E39" s="29"/>
      <c r="F39" s="14"/>
      <c r="G39" s="6"/>
    </row>
    <row r="40" spans="2:7" x14ac:dyDescent="0.3">
      <c r="B40" s="5"/>
      <c r="C40" s="28" t="s">
        <v>30</v>
      </c>
      <c r="D40" s="98">
        <v>0</v>
      </c>
      <c r="E40" s="29"/>
      <c r="F40" s="14"/>
      <c r="G40" s="6"/>
    </row>
    <row r="41" spans="2:7" x14ac:dyDescent="0.3">
      <c r="B41" s="5"/>
      <c r="C41" s="30"/>
      <c r="D41" s="31"/>
      <c r="E41" s="31"/>
      <c r="F41" s="32"/>
      <c r="G41" s="6"/>
    </row>
    <row r="42" spans="2:7" x14ac:dyDescent="0.3">
      <c r="B42" s="5"/>
      <c r="C42" s="33"/>
      <c r="D42" s="35"/>
      <c r="E42" s="34"/>
      <c r="F42" s="34"/>
      <c r="G42" s="6"/>
    </row>
    <row r="43" spans="2:7" ht="17.399999999999999" x14ac:dyDescent="0.3">
      <c r="B43" s="5"/>
      <c r="C43" s="71" t="s">
        <v>31</v>
      </c>
      <c r="D43" s="8"/>
      <c r="E43" s="8"/>
      <c r="F43" s="9">
        <f>+E44+E62+E68+E74+E86+E93+E99+E117+E120+E81+E112</f>
        <v>0</v>
      </c>
      <c r="G43" s="6"/>
    </row>
    <row r="44" spans="2:7" ht="31.2" x14ac:dyDescent="0.3">
      <c r="B44" s="5"/>
      <c r="C44" s="36" t="s">
        <v>89</v>
      </c>
      <c r="D44" s="100">
        <f>SUM(D45:D60)</f>
        <v>0</v>
      </c>
      <c r="E44" s="100">
        <f>+D44*0%</f>
        <v>0</v>
      </c>
      <c r="F44" s="101"/>
      <c r="G44" s="6"/>
    </row>
    <row r="45" spans="2:7" x14ac:dyDescent="0.3">
      <c r="B45" s="5"/>
      <c r="C45" s="38" t="s">
        <v>32</v>
      </c>
      <c r="D45" s="96">
        <v>0</v>
      </c>
      <c r="E45" s="39"/>
      <c r="F45" s="40"/>
      <c r="G45" s="6"/>
    </row>
    <row r="46" spans="2:7" x14ac:dyDescent="0.3">
      <c r="B46" s="5"/>
      <c r="C46" s="38" t="s">
        <v>33</v>
      </c>
      <c r="D46" s="96">
        <v>0</v>
      </c>
      <c r="E46" s="39"/>
      <c r="F46" s="40"/>
      <c r="G46" s="6"/>
    </row>
    <row r="47" spans="2:7" x14ac:dyDescent="0.3">
      <c r="B47" s="5"/>
      <c r="C47" s="38" t="s">
        <v>34</v>
      </c>
      <c r="D47" s="96">
        <v>0</v>
      </c>
      <c r="E47" s="39"/>
      <c r="F47" s="40"/>
      <c r="G47" s="6"/>
    </row>
    <row r="48" spans="2:7" x14ac:dyDescent="0.3">
      <c r="B48" s="5"/>
      <c r="C48" s="38" t="s">
        <v>35</v>
      </c>
      <c r="D48" s="96">
        <v>0</v>
      </c>
      <c r="E48" s="39"/>
      <c r="F48" s="40"/>
      <c r="G48" s="6"/>
    </row>
    <row r="49" spans="2:7" x14ac:dyDescent="0.3">
      <c r="B49" s="5"/>
      <c r="C49" s="38" t="s">
        <v>36</v>
      </c>
      <c r="D49" s="96">
        <v>0</v>
      </c>
      <c r="E49" s="39"/>
      <c r="F49" s="40"/>
      <c r="G49" s="6"/>
    </row>
    <row r="50" spans="2:7" x14ac:dyDescent="0.3">
      <c r="B50" s="5"/>
      <c r="C50" s="38" t="s">
        <v>37</v>
      </c>
      <c r="D50" s="96">
        <v>0</v>
      </c>
      <c r="E50" s="39"/>
      <c r="F50" s="40"/>
      <c r="G50" s="6"/>
    </row>
    <row r="51" spans="2:7" x14ac:dyDescent="0.3">
      <c r="B51" s="5"/>
      <c r="C51" s="28" t="s">
        <v>38</v>
      </c>
      <c r="D51" s="96">
        <v>0</v>
      </c>
      <c r="E51" s="39"/>
      <c r="F51" s="40"/>
      <c r="G51" s="6"/>
    </row>
    <row r="52" spans="2:7" x14ac:dyDescent="0.3">
      <c r="B52" s="5"/>
      <c r="C52" s="38" t="s">
        <v>39</v>
      </c>
      <c r="D52" s="96">
        <v>0</v>
      </c>
      <c r="E52" s="39"/>
      <c r="F52" s="40"/>
      <c r="G52" s="6"/>
    </row>
    <row r="53" spans="2:7" x14ac:dyDescent="0.3">
      <c r="B53" s="5"/>
      <c r="C53" s="38" t="s">
        <v>40</v>
      </c>
      <c r="D53" s="96">
        <v>0</v>
      </c>
      <c r="E53" s="39"/>
      <c r="F53" s="40"/>
      <c r="G53" s="6"/>
    </row>
    <row r="54" spans="2:7" x14ac:dyDescent="0.3">
      <c r="B54" s="5"/>
      <c r="C54" s="38" t="s">
        <v>41</v>
      </c>
      <c r="D54" s="96">
        <v>0</v>
      </c>
      <c r="E54" s="39"/>
      <c r="F54" s="40"/>
      <c r="G54" s="6"/>
    </row>
    <row r="55" spans="2:7" x14ac:dyDescent="0.3">
      <c r="B55" s="5"/>
      <c r="C55" s="38" t="s">
        <v>42</v>
      </c>
      <c r="D55" s="96">
        <v>0</v>
      </c>
      <c r="E55" s="39"/>
      <c r="F55" s="40"/>
      <c r="G55" s="6"/>
    </row>
    <row r="56" spans="2:7" x14ac:dyDescent="0.3">
      <c r="B56" s="5"/>
      <c r="C56" s="38" t="s">
        <v>43</v>
      </c>
      <c r="D56" s="96">
        <v>0</v>
      </c>
      <c r="E56" s="39"/>
      <c r="F56" s="40"/>
      <c r="G56" s="6"/>
    </row>
    <row r="57" spans="2:7" x14ac:dyDescent="0.3">
      <c r="B57" s="5"/>
      <c r="C57" s="41" t="s">
        <v>92</v>
      </c>
      <c r="D57" s="99">
        <v>0</v>
      </c>
      <c r="E57" s="42"/>
      <c r="F57" s="40"/>
      <c r="G57" s="6"/>
    </row>
    <row r="58" spans="2:7" x14ac:dyDescent="0.3">
      <c r="B58" s="5"/>
      <c r="C58" s="43" t="s">
        <v>93</v>
      </c>
      <c r="D58" s="99">
        <v>0</v>
      </c>
      <c r="E58" s="42"/>
      <c r="F58" s="40"/>
      <c r="G58" s="6"/>
    </row>
    <row r="59" spans="2:7" x14ac:dyDescent="0.3">
      <c r="B59" s="5"/>
      <c r="C59" s="43" t="s">
        <v>94</v>
      </c>
      <c r="D59" s="99">
        <v>0</v>
      </c>
      <c r="E59" s="42"/>
      <c r="F59" s="40"/>
      <c r="G59" s="6"/>
    </row>
    <row r="60" spans="2:7" x14ac:dyDescent="0.3">
      <c r="B60" s="5"/>
      <c r="C60" s="43" t="s">
        <v>95</v>
      </c>
      <c r="D60" s="99">
        <v>0</v>
      </c>
      <c r="E60" s="42"/>
      <c r="F60" s="40"/>
      <c r="G60" s="6"/>
    </row>
    <row r="61" spans="2:7" x14ac:dyDescent="0.3">
      <c r="B61" s="5"/>
      <c r="C61" s="44"/>
      <c r="D61" s="13"/>
      <c r="E61" s="39"/>
      <c r="F61" s="40"/>
      <c r="G61" s="6"/>
    </row>
    <row r="62" spans="2:7" ht="31.2" x14ac:dyDescent="0.3">
      <c r="B62" s="5"/>
      <c r="C62" s="36" t="s">
        <v>88</v>
      </c>
      <c r="D62" s="100">
        <f>SUM(D63:D66)</f>
        <v>0</v>
      </c>
      <c r="E62" s="100">
        <f>+D62*10%</f>
        <v>0</v>
      </c>
      <c r="F62" s="37"/>
      <c r="G62" s="6"/>
    </row>
    <row r="63" spans="2:7" x14ac:dyDescent="0.3">
      <c r="B63" s="5"/>
      <c r="C63" s="46" t="s">
        <v>92</v>
      </c>
      <c r="D63" s="96">
        <v>0</v>
      </c>
      <c r="E63" s="39"/>
      <c r="F63" s="40"/>
      <c r="G63" s="6"/>
    </row>
    <row r="64" spans="2:7" x14ac:dyDescent="0.3">
      <c r="B64" s="5"/>
      <c r="C64" s="46" t="s">
        <v>96</v>
      </c>
      <c r="D64" s="96">
        <v>0</v>
      </c>
      <c r="E64" s="39"/>
      <c r="F64" s="40"/>
      <c r="G64" s="6"/>
    </row>
    <row r="65" spans="2:7" x14ac:dyDescent="0.3">
      <c r="B65" s="5"/>
      <c r="C65" s="46" t="s">
        <v>94</v>
      </c>
      <c r="D65" s="96">
        <v>0</v>
      </c>
      <c r="E65" s="39"/>
      <c r="F65" s="40"/>
      <c r="G65" s="6"/>
    </row>
    <row r="66" spans="2:7" x14ac:dyDescent="0.3">
      <c r="B66" s="5"/>
      <c r="C66" s="46" t="s">
        <v>95</v>
      </c>
      <c r="D66" s="96">
        <v>0</v>
      </c>
      <c r="E66" s="39"/>
      <c r="F66" s="40"/>
      <c r="G66" s="6"/>
    </row>
    <row r="67" spans="2:7" x14ac:dyDescent="0.3">
      <c r="B67" s="5"/>
      <c r="C67" s="44"/>
      <c r="D67" s="13"/>
      <c r="E67" s="39"/>
      <c r="F67" s="40"/>
      <c r="G67" s="6"/>
    </row>
    <row r="68" spans="2:7" ht="31.2" x14ac:dyDescent="0.3">
      <c r="B68" s="5"/>
      <c r="C68" s="36" t="s">
        <v>87</v>
      </c>
      <c r="D68" s="100">
        <f>SUM(D69:D72)</f>
        <v>0</v>
      </c>
      <c r="E68" s="100">
        <f>+D68*25%</f>
        <v>0</v>
      </c>
      <c r="F68" s="37"/>
      <c r="G68" s="6"/>
    </row>
    <row r="69" spans="2:7" x14ac:dyDescent="0.3">
      <c r="B69" s="5"/>
      <c r="C69" s="46" t="s">
        <v>92</v>
      </c>
      <c r="D69" s="102">
        <v>0</v>
      </c>
      <c r="E69" s="39"/>
      <c r="F69" s="40"/>
      <c r="G69" s="6"/>
    </row>
    <row r="70" spans="2:7" x14ac:dyDescent="0.3">
      <c r="B70" s="5"/>
      <c r="C70" s="46" t="s">
        <v>93</v>
      </c>
      <c r="D70" s="102">
        <v>0</v>
      </c>
      <c r="E70" s="39"/>
      <c r="F70" s="40"/>
      <c r="G70" s="6"/>
    </row>
    <row r="71" spans="2:7" x14ac:dyDescent="0.3">
      <c r="B71" s="5"/>
      <c r="C71" s="46" t="s">
        <v>94</v>
      </c>
      <c r="D71" s="102">
        <v>0</v>
      </c>
      <c r="E71" s="39"/>
      <c r="F71" s="40"/>
      <c r="G71" s="6"/>
    </row>
    <row r="72" spans="2:7" x14ac:dyDescent="0.3">
      <c r="B72" s="5"/>
      <c r="C72" s="46" t="s">
        <v>95</v>
      </c>
      <c r="D72" s="102">
        <v>0</v>
      </c>
      <c r="E72" s="39"/>
      <c r="F72" s="40"/>
      <c r="G72" s="6"/>
    </row>
    <row r="73" spans="2:7" x14ac:dyDescent="0.3">
      <c r="B73" s="5"/>
      <c r="C73" s="44"/>
      <c r="D73" s="13"/>
      <c r="E73" s="39"/>
      <c r="F73" s="40"/>
      <c r="G73" s="6"/>
    </row>
    <row r="74" spans="2:7" ht="31.2" x14ac:dyDescent="0.3">
      <c r="B74" s="5"/>
      <c r="C74" s="36" t="s">
        <v>86</v>
      </c>
      <c r="D74" s="100">
        <f>SUM(D76:D79)</f>
        <v>0</v>
      </c>
      <c r="E74" s="100">
        <f>+D74*50%</f>
        <v>0</v>
      </c>
      <c r="F74" s="37"/>
      <c r="G74" s="6"/>
    </row>
    <row r="75" spans="2:7" ht="15.6" x14ac:dyDescent="0.3">
      <c r="B75" s="5"/>
      <c r="C75" s="47"/>
      <c r="D75" s="48"/>
      <c r="E75" s="48"/>
      <c r="F75" s="49"/>
      <c r="G75" s="6"/>
    </row>
    <row r="76" spans="2:7" x14ac:dyDescent="0.3">
      <c r="B76" s="5"/>
      <c r="C76" s="46" t="s">
        <v>92</v>
      </c>
      <c r="D76" s="102">
        <v>0</v>
      </c>
      <c r="E76" s="39"/>
      <c r="F76" s="40"/>
      <c r="G76" s="6"/>
    </row>
    <row r="77" spans="2:7" x14ac:dyDescent="0.3">
      <c r="B77" s="5"/>
      <c r="C77" s="46" t="s">
        <v>93</v>
      </c>
      <c r="D77" s="102">
        <v>0</v>
      </c>
      <c r="E77" s="39"/>
      <c r="F77" s="40"/>
      <c r="G77" s="6"/>
    </row>
    <row r="78" spans="2:7" x14ac:dyDescent="0.3">
      <c r="B78" s="5"/>
      <c r="C78" s="46" t="s">
        <v>94</v>
      </c>
      <c r="D78" s="102">
        <v>0</v>
      </c>
      <c r="E78" s="39"/>
      <c r="F78" s="40"/>
      <c r="G78" s="6"/>
    </row>
    <row r="79" spans="2:7" x14ac:dyDescent="0.3">
      <c r="B79" s="5"/>
      <c r="C79" s="46" t="s">
        <v>95</v>
      </c>
      <c r="D79" s="102">
        <v>0</v>
      </c>
      <c r="E79" s="39"/>
      <c r="F79" s="40"/>
      <c r="G79" s="6"/>
    </row>
    <row r="80" spans="2:7" x14ac:dyDescent="0.3">
      <c r="B80" s="5"/>
      <c r="C80" s="44"/>
      <c r="D80" s="13"/>
      <c r="E80" s="39"/>
      <c r="F80" s="40"/>
      <c r="G80" s="6"/>
    </row>
    <row r="81" spans="2:7" ht="31.2" x14ac:dyDescent="0.3">
      <c r="B81" s="5"/>
      <c r="C81" s="36" t="s">
        <v>100</v>
      </c>
      <c r="D81" s="100">
        <f>SUM(D83:D85)</f>
        <v>0</v>
      </c>
      <c r="E81" s="100">
        <f>+D81*D82</f>
        <v>0</v>
      </c>
      <c r="F81" s="37"/>
      <c r="G81" s="6"/>
    </row>
    <row r="82" spans="2:7" ht="15.6" x14ac:dyDescent="0.3">
      <c r="B82" s="5"/>
      <c r="C82" s="76" t="s">
        <v>77</v>
      </c>
      <c r="D82" s="79">
        <v>0.625</v>
      </c>
      <c r="E82" s="77"/>
      <c r="F82" s="78"/>
      <c r="G82" s="6"/>
    </row>
    <row r="83" spans="2:7" x14ac:dyDescent="0.3">
      <c r="B83" s="5"/>
      <c r="C83" s="46" t="s">
        <v>97</v>
      </c>
      <c r="D83" s="102">
        <v>0</v>
      </c>
      <c r="E83" s="39"/>
      <c r="F83" s="40"/>
      <c r="G83" s="6"/>
    </row>
    <row r="84" spans="2:7" x14ac:dyDescent="0.3">
      <c r="B84" s="5"/>
      <c r="C84" s="44" t="s">
        <v>98</v>
      </c>
      <c r="D84" s="102">
        <v>0</v>
      </c>
      <c r="E84" s="39"/>
      <c r="F84" s="40"/>
      <c r="G84" s="6"/>
    </row>
    <row r="85" spans="2:7" x14ac:dyDescent="0.3">
      <c r="B85" s="5"/>
      <c r="C85" s="44"/>
      <c r="D85" s="13"/>
      <c r="E85" s="39"/>
      <c r="F85" s="40"/>
      <c r="G85" s="6"/>
    </row>
    <row r="86" spans="2:7" ht="31.2" x14ac:dyDescent="0.3">
      <c r="B86" s="5"/>
      <c r="C86" s="36" t="s">
        <v>85</v>
      </c>
      <c r="D86" s="100">
        <f>SUM(D87:D91)</f>
        <v>0</v>
      </c>
      <c r="E86" s="100">
        <f>+D86*75%</f>
        <v>0</v>
      </c>
      <c r="F86" s="37"/>
      <c r="G86" s="6"/>
    </row>
    <row r="87" spans="2:7" x14ac:dyDescent="0.3">
      <c r="B87" s="5"/>
      <c r="C87" s="50" t="s">
        <v>44</v>
      </c>
      <c r="D87" s="102">
        <v>0</v>
      </c>
      <c r="E87" s="39"/>
      <c r="F87" s="40"/>
      <c r="G87" s="6"/>
    </row>
    <row r="88" spans="2:7" x14ac:dyDescent="0.3">
      <c r="B88" s="5"/>
      <c r="C88" s="46" t="s">
        <v>92</v>
      </c>
      <c r="D88" s="102">
        <v>0</v>
      </c>
      <c r="E88" s="39"/>
      <c r="F88" s="40"/>
      <c r="G88" s="6"/>
    </row>
    <row r="89" spans="2:7" x14ac:dyDescent="0.3">
      <c r="B89" s="5"/>
      <c r="C89" s="46" t="s">
        <v>93</v>
      </c>
      <c r="D89" s="102">
        <v>0</v>
      </c>
      <c r="E89" s="39"/>
      <c r="F89" s="40"/>
      <c r="G89" s="6"/>
    </row>
    <row r="90" spans="2:7" x14ac:dyDescent="0.3">
      <c r="B90" s="5"/>
      <c r="C90" s="46" t="s">
        <v>94</v>
      </c>
      <c r="D90" s="102">
        <v>0</v>
      </c>
      <c r="E90" s="39"/>
      <c r="F90" s="40"/>
      <c r="G90" s="6"/>
    </row>
    <row r="91" spans="2:7" x14ac:dyDescent="0.3">
      <c r="B91" s="5"/>
      <c r="C91" s="46" t="s">
        <v>95</v>
      </c>
      <c r="D91" s="102">
        <v>0</v>
      </c>
      <c r="E91" s="39"/>
      <c r="F91" s="40"/>
      <c r="G91" s="6"/>
    </row>
    <row r="92" spans="2:7" x14ac:dyDescent="0.3">
      <c r="B92" s="5"/>
      <c r="C92" s="44"/>
      <c r="D92" s="13"/>
      <c r="E92" s="39"/>
      <c r="F92" s="40"/>
      <c r="G92" s="6"/>
    </row>
    <row r="93" spans="2:7" ht="31.2" x14ac:dyDescent="0.3">
      <c r="B93" s="5"/>
      <c r="C93" s="36" t="s">
        <v>84</v>
      </c>
      <c r="D93" s="100">
        <f>SUM(D94:D97)</f>
        <v>0</v>
      </c>
      <c r="E93" s="100">
        <f>+D93*90%</f>
        <v>0</v>
      </c>
      <c r="F93" s="37"/>
      <c r="G93" s="6"/>
    </row>
    <row r="94" spans="2:7" x14ac:dyDescent="0.3">
      <c r="B94" s="5"/>
      <c r="C94" s="46" t="s">
        <v>92</v>
      </c>
      <c r="D94" s="102">
        <v>0</v>
      </c>
      <c r="E94" s="39"/>
      <c r="F94" s="40"/>
      <c r="G94" s="6"/>
    </row>
    <row r="95" spans="2:7" x14ac:dyDescent="0.3">
      <c r="B95" s="5"/>
      <c r="C95" s="46" t="s">
        <v>93</v>
      </c>
      <c r="D95" s="102">
        <v>0</v>
      </c>
      <c r="E95" s="39"/>
      <c r="F95" s="40"/>
      <c r="G95" s="6"/>
    </row>
    <row r="96" spans="2:7" x14ac:dyDescent="0.3">
      <c r="B96" s="5"/>
      <c r="C96" s="46" t="s">
        <v>94</v>
      </c>
      <c r="D96" s="102">
        <v>0</v>
      </c>
      <c r="E96" s="39"/>
      <c r="F96" s="40"/>
      <c r="G96" s="6"/>
    </row>
    <row r="97" spans="2:7" x14ac:dyDescent="0.3">
      <c r="B97" s="5"/>
      <c r="C97" s="46" t="s">
        <v>95</v>
      </c>
      <c r="D97" s="102">
        <v>0</v>
      </c>
      <c r="E97" s="39"/>
      <c r="F97" s="40"/>
      <c r="G97" s="6"/>
    </row>
    <row r="98" spans="2:7" x14ac:dyDescent="0.3">
      <c r="B98" s="5"/>
      <c r="C98" s="44"/>
      <c r="D98" s="13"/>
      <c r="E98" s="39"/>
      <c r="F98" s="40"/>
      <c r="G98" s="6"/>
    </row>
    <row r="99" spans="2:7" ht="31.2" x14ac:dyDescent="0.3">
      <c r="B99" s="5"/>
      <c r="C99" s="36" t="s">
        <v>83</v>
      </c>
      <c r="D99" s="100">
        <f>SUM(D100:D110)</f>
        <v>0</v>
      </c>
      <c r="E99" s="100">
        <f>+D99*100%</f>
        <v>0</v>
      </c>
      <c r="F99" s="37"/>
      <c r="G99" s="6"/>
    </row>
    <row r="100" spans="2:7" x14ac:dyDescent="0.3">
      <c r="B100" s="5"/>
      <c r="C100" s="51" t="s">
        <v>45</v>
      </c>
      <c r="D100" s="102">
        <v>0</v>
      </c>
      <c r="E100" s="39"/>
      <c r="F100" s="40"/>
      <c r="G100" s="6"/>
    </row>
    <row r="101" spans="2:7" x14ac:dyDescent="0.3">
      <c r="B101" s="5"/>
      <c r="C101" s="46" t="s">
        <v>46</v>
      </c>
      <c r="D101" s="102">
        <v>0</v>
      </c>
      <c r="E101" s="52"/>
      <c r="F101" s="40"/>
      <c r="G101" s="6"/>
    </row>
    <row r="102" spans="2:7" x14ac:dyDescent="0.3">
      <c r="B102" s="5"/>
      <c r="C102" s="46" t="s">
        <v>47</v>
      </c>
      <c r="D102" s="102">
        <v>0</v>
      </c>
      <c r="E102" s="39"/>
      <c r="F102" s="40"/>
      <c r="G102" s="6"/>
    </row>
    <row r="103" spans="2:7" x14ac:dyDescent="0.3">
      <c r="B103" s="5"/>
      <c r="C103" s="46" t="s">
        <v>48</v>
      </c>
      <c r="D103" s="102">
        <v>0</v>
      </c>
      <c r="E103" s="39"/>
      <c r="F103" s="40"/>
      <c r="G103" s="6"/>
    </row>
    <row r="104" spans="2:7" x14ac:dyDescent="0.3">
      <c r="B104" s="5"/>
      <c r="C104" s="46" t="s">
        <v>49</v>
      </c>
      <c r="D104" s="102">
        <v>0</v>
      </c>
      <c r="E104" s="39"/>
      <c r="F104" s="40"/>
      <c r="G104" s="6"/>
    </row>
    <row r="105" spans="2:7" x14ac:dyDescent="0.3">
      <c r="B105" s="5"/>
      <c r="C105" s="46" t="s">
        <v>92</v>
      </c>
      <c r="D105" s="102">
        <v>0</v>
      </c>
      <c r="E105" s="39"/>
      <c r="F105" s="40"/>
      <c r="G105" s="6"/>
    </row>
    <row r="106" spans="2:7" x14ac:dyDescent="0.3">
      <c r="B106" s="5"/>
      <c r="C106" s="46" t="s">
        <v>93</v>
      </c>
      <c r="D106" s="102">
        <v>0</v>
      </c>
      <c r="E106" s="39"/>
      <c r="F106" s="40"/>
      <c r="G106" s="6"/>
    </row>
    <row r="107" spans="2:7" x14ac:dyDescent="0.3">
      <c r="B107" s="5"/>
      <c r="C107" s="46" t="s">
        <v>94</v>
      </c>
      <c r="D107" s="102">
        <v>0</v>
      </c>
      <c r="E107" s="39"/>
      <c r="F107" s="40"/>
      <c r="G107" s="6"/>
    </row>
    <row r="108" spans="2:7" x14ac:dyDescent="0.3">
      <c r="B108" s="5"/>
      <c r="C108" s="46" t="s">
        <v>95</v>
      </c>
      <c r="D108" s="102">
        <v>0</v>
      </c>
      <c r="E108" s="39"/>
      <c r="F108" s="40"/>
      <c r="G108" s="6"/>
    </row>
    <row r="109" spans="2:7" x14ac:dyDescent="0.3">
      <c r="B109" s="5"/>
      <c r="C109" s="46" t="s">
        <v>50</v>
      </c>
      <c r="D109" s="102">
        <v>0</v>
      </c>
      <c r="E109" s="39"/>
      <c r="F109" s="40"/>
      <c r="G109" s="6"/>
    </row>
    <row r="110" spans="2:7" x14ac:dyDescent="0.3">
      <c r="B110" s="5"/>
      <c r="C110" s="46" t="s">
        <v>30</v>
      </c>
      <c r="D110" s="102">
        <v>0</v>
      </c>
      <c r="E110" s="39"/>
      <c r="F110" s="40"/>
      <c r="G110" s="6"/>
    </row>
    <row r="111" spans="2:7" x14ac:dyDescent="0.3">
      <c r="B111" s="5"/>
      <c r="C111" s="44"/>
      <c r="D111" s="13"/>
      <c r="E111" s="39"/>
      <c r="F111" s="40"/>
      <c r="G111" s="6"/>
    </row>
    <row r="112" spans="2:7" ht="31.2" x14ac:dyDescent="0.3">
      <c r="B112" s="5"/>
      <c r="C112" s="36" t="s">
        <v>99</v>
      </c>
      <c r="D112" s="100">
        <f>SUM(D114:D115)</f>
        <v>0</v>
      </c>
      <c r="E112" s="100">
        <f>+D112*D113</f>
        <v>0</v>
      </c>
      <c r="F112" s="37"/>
      <c r="G112" s="6"/>
    </row>
    <row r="113" spans="2:7" ht="15.6" x14ac:dyDescent="0.3">
      <c r="B113" s="5"/>
      <c r="C113" s="76" t="s">
        <v>77</v>
      </c>
      <c r="D113" s="79">
        <v>1.25</v>
      </c>
      <c r="E113" s="77"/>
      <c r="F113" s="78"/>
      <c r="G113" s="6"/>
    </row>
    <row r="114" spans="2:7" x14ac:dyDescent="0.3">
      <c r="B114" s="5"/>
      <c r="C114" s="46" t="s">
        <v>97</v>
      </c>
      <c r="D114" s="102">
        <v>0</v>
      </c>
      <c r="E114" s="39"/>
      <c r="F114" s="40"/>
      <c r="G114" s="6"/>
    </row>
    <row r="115" spans="2:7" x14ac:dyDescent="0.3">
      <c r="B115" s="5"/>
      <c r="C115" s="44" t="s">
        <v>98</v>
      </c>
      <c r="D115" s="102">
        <v>0</v>
      </c>
      <c r="E115" s="39"/>
      <c r="F115" s="40"/>
      <c r="G115" s="6"/>
    </row>
    <row r="116" spans="2:7" x14ac:dyDescent="0.3">
      <c r="B116" s="5"/>
      <c r="C116" s="44"/>
      <c r="D116" s="13"/>
      <c r="E116" s="39"/>
      <c r="F116" s="40"/>
      <c r="G116" s="6"/>
    </row>
    <row r="117" spans="2:7" ht="31.2" x14ac:dyDescent="0.3">
      <c r="B117" s="5"/>
      <c r="C117" s="55" t="s">
        <v>82</v>
      </c>
      <c r="D117" s="103">
        <f>+D118</f>
        <v>0</v>
      </c>
      <c r="E117" s="103">
        <f>+D117*F117</f>
        <v>0</v>
      </c>
      <c r="F117" s="57">
        <f>IF(VALUE($AC$238)&gt;=39814,75%,IF(VALUE($AC$238)&gt;=39722,65%,IF(VALUE($AC$238)&gt;=39630,55%,IF(VALUE($AC$238)&gt;=39539,45%,IF(VALUE($AC$238)&gt;=39448,35%,IF(VALUE($AC$238)&gt;=39356,25%,0%))))))</f>
        <v>0</v>
      </c>
      <c r="G117" s="6"/>
    </row>
    <row r="118" spans="2:7" x14ac:dyDescent="0.3">
      <c r="B118" s="5"/>
      <c r="C118" s="46" t="s">
        <v>51</v>
      </c>
      <c r="D118" s="102">
        <v>0</v>
      </c>
      <c r="E118" s="39"/>
      <c r="F118" s="40"/>
      <c r="G118" s="6"/>
    </row>
    <row r="119" spans="2:7" x14ac:dyDescent="0.3">
      <c r="B119" s="5"/>
      <c r="C119" s="46"/>
      <c r="D119" s="13"/>
      <c r="E119" s="39"/>
      <c r="F119" s="40"/>
      <c r="G119" s="6"/>
    </row>
    <row r="120" spans="2:7" ht="31.2" x14ac:dyDescent="0.3">
      <c r="B120" s="5"/>
      <c r="C120" s="55" t="s">
        <v>81</v>
      </c>
      <c r="D120" s="56"/>
      <c r="E120" s="103">
        <f>D121+D122</f>
        <v>0</v>
      </c>
      <c r="F120" s="58"/>
      <c r="G120" s="6"/>
    </row>
    <row r="121" spans="2:7" ht="24.6" x14ac:dyDescent="0.3">
      <c r="B121" s="5"/>
      <c r="C121" s="51" t="s">
        <v>103</v>
      </c>
      <c r="D121" s="102">
        <v>0</v>
      </c>
      <c r="E121" s="39"/>
      <c r="F121" s="40"/>
      <c r="G121" s="6"/>
    </row>
    <row r="122" spans="2:7" ht="24.6" x14ac:dyDescent="0.3">
      <c r="B122" s="5"/>
      <c r="C122" s="83" t="s">
        <v>102</v>
      </c>
      <c r="D122" s="104">
        <v>0</v>
      </c>
      <c r="E122" s="53"/>
      <c r="F122" s="54"/>
      <c r="G122" s="6"/>
    </row>
    <row r="123" spans="2:7" x14ac:dyDescent="0.3">
      <c r="B123" s="5"/>
      <c r="C123" s="33"/>
      <c r="D123" s="35"/>
      <c r="E123" s="34"/>
      <c r="F123" s="34"/>
      <c r="G123" s="6"/>
    </row>
    <row r="124" spans="2:7" ht="17.399999999999999" x14ac:dyDescent="0.3">
      <c r="B124" s="5"/>
      <c r="C124" s="71" t="s">
        <v>53</v>
      </c>
      <c r="D124" s="8"/>
      <c r="E124" s="8"/>
      <c r="F124" s="9">
        <f>SUM(E125:E135)*10</f>
        <v>0</v>
      </c>
      <c r="G124" s="6"/>
    </row>
    <row r="125" spans="2:7" x14ac:dyDescent="0.3">
      <c r="B125" s="5"/>
      <c r="C125" s="59" t="s">
        <v>54</v>
      </c>
      <c r="D125" s="85"/>
      <c r="E125" s="60">
        <f>(+D126*D127)+D129</f>
        <v>0</v>
      </c>
      <c r="F125" s="40"/>
      <c r="G125" s="6"/>
    </row>
    <row r="126" spans="2:7" x14ac:dyDescent="0.3">
      <c r="B126" s="5"/>
      <c r="C126" s="82" t="s">
        <v>55</v>
      </c>
      <c r="D126" s="105">
        <v>0</v>
      </c>
      <c r="E126" s="81"/>
      <c r="F126" s="40"/>
      <c r="G126" s="6"/>
    </row>
    <row r="127" spans="2:7" x14ac:dyDescent="0.3">
      <c r="B127" s="5"/>
      <c r="C127" s="44" t="s">
        <v>56</v>
      </c>
      <c r="D127" s="106">
        <v>6</v>
      </c>
      <c r="E127" s="39"/>
      <c r="F127" s="40"/>
      <c r="G127" s="6"/>
    </row>
    <row r="128" spans="2:7" x14ac:dyDescent="0.3">
      <c r="B128" s="5"/>
      <c r="C128" s="44"/>
      <c r="D128" s="106"/>
      <c r="E128" s="39"/>
      <c r="F128" s="40"/>
      <c r="G128" s="6"/>
    </row>
    <row r="129" spans="2:7" ht="35.4" x14ac:dyDescent="0.3">
      <c r="B129" s="5"/>
      <c r="C129" s="84" t="s">
        <v>80</v>
      </c>
      <c r="D129" s="106">
        <v>0</v>
      </c>
      <c r="E129" s="39"/>
      <c r="F129" s="40"/>
      <c r="G129" s="6"/>
    </row>
    <row r="130" spans="2:7" x14ac:dyDescent="0.3">
      <c r="B130" s="5"/>
      <c r="C130" s="44"/>
      <c r="D130" s="107"/>
      <c r="E130" s="63"/>
      <c r="F130" s="40"/>
      <c r="G130" s="6"/>
    </row>
    <row r="131" spans="2:7" x14ac:dyDescent="0.3">
      <c r="B131" s="5"/>
      <c r="C131" s="64" t="s">
        <v>57</v>
      </c>
      <c r="D131" s="60"/>
      <c r="E131" s="60">
        <f>+D132*D133</f>
        <v>0</v>
      </c>
      <c r="F131" s="40"/>
      <c r="G131" s="6"/>
    </row>
    <row r="132" spans="2:7" x14ac:dyDescent="0.3">
      <c r="B132" s="5"/>
      <c r="C132" s="80" t="s">
        <v>58</v>
      </c>
      <c r="D132" s="105">
        <v>0</v>
      </c>
      <c r="E132" s="81"/>
      <c r="F132" s="40"/>
      <c r="G132" s="6"/>
    </row>
    <row r="133" spans="2:7" x14ac:dyDescent="0.3">
      <c r="B133" s="5"/>
      <c r="C133" s="44" t="s">
        <v>59</v>
      </c>
      <c r="D133" s="108">
        <v>0.15</v>
      </c>
      <c r="E133" s="63"/>
      <c r="F133" s="40"/>
      <c r="G133" s="6"/>
    </row>
    <row r="134" spans="2:7" x14ac:dyDescent="0.3">
      <c r="B134" s="5"/>
      <c r="C134" s="44"/>
      <c r="D134" s="106"/>
      <c r="E134" s="63"/>
      <c r="F134" s="40"/>
      <c r="G134" s="6"/>
    </row>
    <row r="135" spans="2:7" x14ac:dyDescent="0.3">
      <c r="B135" s="5"/>
      <c r="C135" s="64" t="s">
        <v>60</v>
      </c>
      <c r="D135" s="60"/>
      <c r="E135" s="60">
        <f>D136*D139</f>
        <v>0</v>
      </c>
      <c r="F135" s="65">
        <v>39600</v>
      </c>
      <c r="G135" s="6"/>
    </row>
    <row r="136" spans="2:7" x14ac:dyDescent="0.3">
      <c r="B136" s="5"/>
      <c r="C136" s="80" t="s">
        <v>61</v>
      </c>
      <c r="D136" s="105">
        <v>0</v>
      </c>
      <c r="E136" s="81"/>
      <c r="F136" s="65"/>
      <c r="G136" s="6"/>
    </row>
    <row r="137" spans="2:7" x14ac:dyDescent="0.3">
      <c r="B137" s="5"/>
      <c r="C137" s="44" t="s">
        <v>62</v>
      </c>
      <c r="D137" s="109">
        <v>0</v>
      </c>
      <c r="E137" s="62"/>
      <c r="F137" s="40"/>
      <c r="G137" s="6"/>
    </row>
    <row r="138" spans="2:7" x14ac:dyDescent="0.3">
      <c r="B138" s="5"/>
      <c r="C138" s="44" t="s">
        <v>63</v>
      </c>
      <c r="D138" s="109">
        <v>0</v>
      </c>
      <c r="E138" s="62"/>
      <c r="F138" s="40"/>
      <c r="G138" s="6"/>
    </row>
    <row r="139" spans="2:7" x14ac:dyDescent="0.3">
      <c r="B139" s="5"/>
      <c r="C139" s="44" t="s">
        <v>64</v>
      </c>
      <c r="D139" s="108">
        <v>0.1</v>
      </c>
      <c r="E139" s="62"/>
      <c r="F139" s="40"/>
      <c r="G139" s="6"/>
    </row>
    <row r="140" spans="2:7" x14ac:dyDescent="0.3">
      <c r="B140" s="5"/>
      <c r="C140" s="66"/>
      <c r="D140" s="53"/>
      <c r="E140" s="53"/>
      <c r="F140" s="54"/>
      <c r="G140" s="6"/>
    </row>
    <row r="141" spans="2:7" x14ac:dyDescent="0.3">
      <c r="B141" s="5"/>
      <c r="C141" s="45"/>
      <c r="D141" s="45"/>
      <c r="E141" s="45"/>
      <c r="F141" s="45"/>
      <c r="G141" s="6"/>
    </row>
    <row r="142" spans="2:7" ht="17.399999999999999" x14ac:dyDescent="0.3">
      <c r="B142" s="5"/>
      <c r="C142" s="67" t="s">
        <v>65</v>
      </c>
      <c r="D142" s="45"/>
      <c r="E142" s="68"/>
      <c r="F142" s="69">
        <f>+F6</f>
        <v>0</v>
      </c>
      <c r="G142" s="6"/>
    </row>
    <row r="143" spans="2:7" ht="17.399999999999999" x14ac:dyDescent="0.3">
      <c r="B143" s="5"/>
      <c r="C143" s="70" t="s">
        <v>66</v>
      </c>
      <c r="D143" s="45"/>
      <c r="E143" s="68"/>
      <c r="F143" s="69">
        <f>+F43+F124</f>
        <v>0</v>
      </c>
      <c r="G143" s="6"/>
    </row>
    <row r="144" spans="2:7" ht="17.399999999999999" x14ac:dyDescent="0.3">
      <c r="B144" s="5"/>
      <c r="C144" s="70" t="s">
        <v>67</v>
      </c>
      <c r="D144" s="45"/>
      <c r="E144" s="68"/>
      <c r="F144" s="69">
        <f>+F142-(F143*10%)</f>
        <v>0</v>
      </c>
      <c r="G144" s="6"/>
    </row>
    <row r="145" spans="2:7" x14ac:dyDescent="0.3">
      <c r="B145" s="5"/>
      <c r="C145" s="45"/>
      <c r="D145" s="45"/>
      <c r="E145" s="45"/>
      <c r="F145" s="45"/>
      <c r="G145" s="6"/>
    </row>
    <row r="146" spans="2:7" ht="52.2" x14ac:dyDescent="0.3">
      <c r="B146" s="5"/>
      <c r="C146" s="71" t="s">
        <v>68</v>
      </c>
      <c r="D146" s="8"/>
      <c r="E146" s="8"/>
      <c r="F146" s="86" t="str">
        <f>IFERROR(F142/(F143),"Completar los campos que se requieran")</f>
        <v>Completar los campos que se requieran</v>
      </c>
      <c r="G146" s="6"/>
    </row>
    <row r="147" spans="2:7" x14ac:dyDescent="0.3">
      <c r="B147" s="5"/>
      <c r="C147" s="45"/>
      <c r="D147" s="45"/>
      <c r="E147" s="45"/>
      <c r="F147" s="45"/>
      <c r="G147" s="6"/>
    </row>
    <row r="148" spans="2:7" x14ac:dyDescent="0.3">
      <c r="B148" s="5"/>
      <c r="C148" s="255" t="s">
        <v>272</v>
      </c>
      <c r="D148" s="45"/>
      <c r="E148" s="45"/>
      <c r="F148" s="45"/>
      <c r="G148" s="6"/>
    </row>
    <row r="149" spans="2:7" ht="15" thickBot="1" x14ac:dyDescent="0.35">
      <c r="B149" s="72"/>
      <c r="C149" s="73"/>
      <c r="D149" s="73"/>
      <c r="E149" s="73"/>
      <c r="F149" s="73"/>
      <c r="G149" s="74"/>
    </row>
    <row r="150" spans="2:7" ht="15" thickTop="1" x14ac:dyDescent="0.3"/>
    <row r="151" spans="2:7" x14ac:dyDescent="0.3">
      <c r="C151" s="110"/>
      <c r="D151" s="110"/>
      <c r="E151" s="110"/>
      <c r="F151" s="110"/>
      <c r="G151" s="110"/>
    </row>
    <row r="152" spans="2:7" x14ac:dyDescent="0.3">
      <c r="C152" s="110" t="s">
        <v>78</v>
      </c>
      <c r="D152" s="111"/>
      <c r="E152" s="110" t="s">
        <v>275</v>
      </c>
      <c r="F152" s="110"/>
      <c r="G152" s="110"/>
    </row>
    <row r="153" spans="2:7" x14ac:dyDescent="0.3">
      <c r="C153" s="110"/>
      <c r="D153" s="111"/>
      <c r="E153" s="110"/>
      <c r="F153" s="110"/>
      <c r="G153" s="110"/>
    </row>
    <row r="154" spans="2:7" x14ac:dyDescent="0.3">
      <c r="C154" s="110" t="s">
        <v>79</v>
      </c>
      <c r="D154" s="111"/>
      <c r="E154" s="110" t="s">
        <v>79</v>
      </c>
      <c r="F154" s="110"/>
      <c r="G154" s="110"/>
    </row>
  </sheetData>
  <sheetProtection sheet="1" objects="1" scenarios="1"/>
  <mergeCells count="4">
    <mergeCell ref="C2:F2"/>
    <mergeCell ref="C4:F4"/>
    <mergeCell ref="C5:F5"/>
    <mergeCell ref="C3:F3"/>
  </mergeCells>
  <printOptions horizontalCentered="1"/>
  <pageMargins left="0.19685039370078741" right="0.19685039370078741" top="0.19685039370078741" bottom="0.19685039370078741" header="0" footer="0"/>
  <pageSetup scale="51" fitToHeight="2" orientation="portrait" horizontalDpi="4294967295" verticalDpi="4294967295" r:id="rId1"/>
  <rowBreaks count="1" manualBreakCount="1">
    <brk id="85" max="16383" man="1"/>
  </rowBreaks>
  <ignoredErrors>
    <ignoredError sqref="D112 D8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9"/>
  <sheetViews>
    <sheetView showGridLines="0" zoomScale="60" zoomScaleNormal="60" zoomScaleSheetLayoutView="80" workbookViewId="0">
      <selection activeCell="C2" sqref="C2:F2"/>
    </sheetView>
  </sheetViews>
  <sheetFormatPr baseColWidth="10" defaultRowHeight="14.4" x14ac:dyDescent="0.3"/>
  <cols>
    <col min="2" max="2" width="10.77734375" customWidth="1"/>
    <col min="3" max="3" width="89.44140625" customWidth="1"/>
    <col min="4" max="5" width="20.77734375" customWidth="1"/>
    <col min="6" max="6" width="23.33203125" customWidth="1"/>
    <col min="7" max="7" width="10.77734375" customWidth="1"/>
  </cols>
  <sheetData>
    <row r="1" spans="2:7" ht="16.2" thickTop="1" x14ac:dyDescent="0.3">
      <c r="B1" s="1"/>
      <c r="C1" s="2"/>
      <c r="D1" s="3"/>
      <c r="E1" s="3"/>
      <c r="F1" s="3"/>
      <c r="G1" s="4"/>
    </row>
    <row r="2" spans="2:7" ht="24.6" x14ac:dyDescent="0.3">
      <c r="B2" s="5"/>
      <c r="C2" s="322" t="s">
        <v>90</v>
      </c>
      <c r="D2" s="323"/>
      <c r="E2" s="323"/>
      <c r="F2" s="324"/>
      <c r="G2" s="6"/>
    </row>
    <row r="3" spans="2:7" ht="20.399999999999999" x14ac:dyDescent="0.3">
      <c r="B3" s="5"/>
      <c r="C3" s="331" t="s">
        <v>104</v>
      </c>
      <c r="D3" s="332"/>
      <c r="E3" s="332"/>
      <c r="F3" s="333"/>
      <c r="G3" s="6"/>
    </row>
    <row r="4" spans="2:7" ht="20.399999999999999" x14ac:dyDescent="0.3">
      <c r="B4" s="5"/>
      <c r="C4" s="325">
        <v>42004</v>
      </c>
      <c r="D4" s="326"/>
      <c r="E4" s="326"/>
      <c r="F4" s="327"/>
      <c r="G4" s="6"/>
    </row>
    <row r="5" spans="2:7" ht="15.6" x14ac:dyDescent="0.3">
      <c r="B5" s="5"/>
      <c r="C5" s="328" t="s">
        <v>76</v>
      </c>
      <c r="D5" s="329"/>
      <c r="E5" s="329"/>
      <c r="F5" s="330"/>
      <c r="G5" s="6"/>
    </row>
    <row r="6" spans="2:7" ht="17.399999999999999" x14ac:dyDescent="0.3">
      <c r="B6" s="5"/>
      <c r="C6" s="71" t="s">
        <v>105</v>
      </c>
      <c r="D6" s="7"/>
      <c r="E6" s="8"/>
      <c r="F6" s="9">
        <f>+E7+E12</f>
        <v>0</v>
      </c>
      <c r="G6" s="6"/>
    </row>
    <row r="7" spans="2:7" ht="15.6" x14ac:dyDescent="0.3">
      <c r="B7" s="5"/>
      <c r="C7" s="75" t="s">
        <v>70</v>
      </c>
      <c r="D7" s="10"/>
      <c r="E7" s="10">
        <f>SUM(D8:D9)</f>
        <v>0</v>
      </c>
      <c r="F7" s="11"/>
      <c r="G7" s="6"/>
    </row>
    <row r="8" spans="2:7" x14ac:dyDescent="0.3">
      <c r="B8" s="5"/>
      <c r="C8" s="38" t="s">
        <v>71</v>
      </c>
      <c r="D8" s="96">
        <v>0</v>
      </c>
      <c r="E8" s="13"/>
      <c r="F8" s="14"/>
      <c r="G8" s="6"/>
    </row>
    <row r="9" spans="2:7" x14ac:dyDescent="0.3">
      <c r="B9" s="5"/>
      <c r="C9" s="38" t="s">
        <v>72</v>
      </c>
      <c r="D9" s="96">
        <v>0</v>
      </c>
      <c r="E9" s="13"/>
      <c r="F9" s="14"/>
      <c r="G9" s="6"/>
    </row>
    <row r="10" spans="2:7" x14ac:dyDescent="0.3">
      <c r="B10" s="5"/>
      <c r="C10" s="38" t="s">
        <v>73</v>
      </c>
      <c r="D10" s="96">
        <v>0</v>
      </c>
      <c r="E10" s="17"/>
      <c r="F10" s="18"/>
      <c r="G10" s="6"/>
    </row>
    <row r="11" spans="2:7" x14ac:dyDescent="0.3">
      <c r="B11" s="5"/>
      <c r="C11" s="20"/>
      <c r="D11" s="13"/>
      <c r="E11" s="13"/>
      <c r="F11" s="14"/>
      <c r="G11" s="6"/>
    </row>
    <row r="12" spans="2:7" ht="15.6" x14ac:dyDescent="0.3">
      <c r="B12" s="5"/>
      <c r="C12" s="75" t="s">
        <v>74</v>
      </c>
      <c r="D12" s="10"/>
      <c r="E12" s="24">
        <f>SUM(D13:D16)</f>
        <v>0</v>
      </c>
      <c r="F12" s="11"/>
      <c r="G12" s="6"/>
    </row>
    <row r="13" spans="2:7" x14ac:dyDescent="0.3">
      <c r="B13" s="5"/>
      <c r="C13" s="38" t="s">
        <v>28</v>
      </c>
      <c r="D13" s="97">
        <v>0</v>
      </c>
      <c r="E13" s="26"/>
      <c r="F13" s="27"/>
      <c r="G13" s="6"/>
    </row>
    <row r="14" spans="2:7" x14ac:dyDescent="0.3">
      <c r="B14" s="5"/>
      <c r="C14" s="38" t="s">
        <v>37</v>
      </c>
      <c r="D14" s="98">
        <v>0</v>
      </c>
      <c r="E14" s="29"/>
      <c r="F14" s="14"/>
      <c r="G14" s="6"/>
    </row>
    <row r="15" spans="2:7" x14ac:dyDescent="0.3">
      <c r="B15" s="5"/>
      <c r="C15" s="38" t="s">
        <v>29</v>
      </c>
      <c r="D15" s="98">
        <v>0</v>
      </c>
      <c r="E15" s="29"/>
      <c r="F15" s="14"/>
      <c r="G15" s="6"/>
    </row>
    <row r="16" spans="2:7" x14ac:dyDescent="0.3">
      <c r="B16" s="5"/>
      <c r="C16" s="38" t="s">
        <v>75</v>
      </c>
      <c r="D16" s="98">
        <v>0</v>
      </c>
      <c r="E16" s="29"/>
      <c r="F16" s="14"/>
      <c r="G16" s="6"/>
    </row>
    <row r="17" spans="2:7" x14ac:dyDescent="0.3">
      <c r="B17" s="5"/>
      <c r="C17" s="30"/>
      <c r="D17" s="31"/>
      <c r="E17" s="31"/>
      <c r="F17" s="32"/>
      <c r="G17" s="6"/>
    </row>
    <row r="18" spans="2:7" x14ac:dyDescent="0.3">
      <c r="B18" s="5"/>
      <c r="C18" s="33"/>
      <c r="D18" s="35"/>
      <c r="E18" s="34"/>
      <c r="F18" s="34"/>
      <c r="G18" s="6"/>
    </row>
    <row r="19" spans="2:7" ht="17.399999999999999" x14ac:dyDescent="0.3">
      <c r="B19" s="5"/>
      <c r="C19" s="71" t="s">
        <v>31</v>
      </c>
      <c r="D19" s="8"/>
      <c r="E19" s="8"/>
      <c r="F19" s="9">
        <f>+E20+E38+E44+E50+E61+E68+E74+E92+E95+E56+E87</f>
        <v>0</v>
      </c>
      <c r="G19" s="6"/>
    </row>
    <row r="20" spans="2:7" ht="31.2" x14ac:dyDescent="0.3">
      <c r="B20" s="5"/>
      <c r="C20" s="36" t="s">
        <v>89</v>
      </c>
      <c r="D20" s="100">
        <f>SUM(D21:D36)</f>
        <v>0</v>
      </c>
      <c r="E20" s="100">
        <f>+D20*0%</f>
        <v>0</v>
      </c>
      <c r="F20" s="37"/>
      <c r="G20" s="6"/>
    </row>
    <row r="21" spans="2:7" x14ac:dyDescent="0.3">
      <c r="B21" s="5"/>
      <c r="C21" s="38" t="s">
        <v>32</v>
      </c>
      <c r="D21" s="96">
        <v>0</v>
      </c>
      <c r="E21" s="39"/>
      <c r="F21" s="40"/>
      <c r="G21" s="6"/>
    </row>
    <row r="22" spans="2:7" x14ac:dyDescent="0.3">
      <c r="B22" s="5"/>
      <c r="C22" s="38" t="s">
        <v>33</v>
      </c>
      <c r="D22" s="96">
        <v>0</v>
      </c>
      <c r="E22" s="39"/>
      <c r="F22" s="40"/>
      <c r="G22" s="6"/>
    </row>
    <row r="23" spans="2:7" x14ac:dyDescent="0.3">
      <c r="B23" s="5"/>
      <c r="C23" s="38" t="s">
        <v>34</v>
      </c>
      <c r="D23" s="96">
        <v>0</v>
      </c>
      <c r="E23" s="39"/>
      <c r="F23" s="40"/>
      <c r="G23" s="6"/>
    </row>
    <row r="24" spans="2:7" x14ac:dyDescent="0.3">
      <c r="B24" s="5"/>
      <c r="C24" s="38" t="s">
        <v>35</v>
      </c>
      <c r="D24" s="96">
        <v>0</v>
      </c>
      <c r="E24" s="39"/>
      <c r="F24" s="40"/>
      <c r="G24" s="6"/>
    </row>
    <row r="25" spans="2:7" x14ac:dyDescent="0.3">
      <c r="B25" s="5"/>
      <c r="C25" s="38" t="s">
        <v>36</v>
      </c>
      <c r="D25" s="96">
        <v>0</v>
      </c>
      <c r="E25" s="39"/>
      <c r="F25" s="40"/>
      <c r="G25" s="6"/>
    </row>
    <row r="26" spans="2:7" x14ac:dyDescent="0.3">
      <c r="B26" s="5"/>
      <c r="C26" s="38" t="s">
        <v>37</v>
      </c>
      <c r="D26" s="96">
        <v>0</v>
      </c>
      <c r="E26" s="39"/>
      <c r="F26" s="40"/>
      <c r="G26" s="6"/>
    </row>
    <row r="27" spans="2:7" x14ac:dyDescent="0.3">
      <c r="B27" s="5"/>
      <c r="C27" s="28" t="s">
        <v>38</v>
      </c>
      <c r="D27" s="96">
        <v>0</v>
      </c>
      <c r="E27" s="39"/>
      <c r="F27" s="40"/>
      <c r="G27" s="6"/>
    </row>
    <row r="28" spans="2:7" x14ac:dyDescent="0.3">
      <c r="B28" s="5"/>
      <c r="C28" s="38" t="s">
        <v>39</v>
      </c>
      <c r="D28" s="96">
        <v>0</v>
      </c>
      <c r="E28" s="39"/>
      <c r="F28" s="40"/>
      <c r="G28" s="6"/>
    </row>
    <row r="29" spans="2:7" x14ac:dyDescent="0.3">
      <c r="B29" s="5"/>
      <c r="C29" s="38" t="s">
        <v>40</v>
      </c>
      <c r="D29" s="96">
        <v>0</v>
      </c>
      <c r="E29" s="39"/>
      <c r="F29" s="40"/>
      <c r="G29" s="6"/>
    </row>
    <row r="30" spans="2:7" x14ac:dyDescent="0.3">
      <c r="B30" s="5"/>
      <c r="C30" s="38" t="s">
        <v>41</v>
      </c>
      <c r="D30" s="96">
        <v>0</v>
      </c>
      <c r="E30" s="39"/>
      <c r="F30" s="40"/>
      <c r="G30" s="6"/>
    </row>
    <row r="31" spans="2:7" x14ac:dyDescent="0.3">
      <c r="B31" s="5"/>
      <c r="C31" s="38" t="s">
        <v>42</v>
      </c>
      <c r="D31" s="96">
        <v>0</v>
      </c>
      <c r="E31" s="39"/>
      <c r="F31" s="40"/>
      <c r="G31" s="6"/>
    </row>
    <row r="32" spans="2:7" x14ac:dyDescent="0.3">
      <c r="B32" s="5"/>
      <c r="C32" s="38" t="s">
        <v>43</v>
      </c>
      <c r="D32" s="96">
        <v>0</v>
      </c>
      <c r="E32" s="39"/>
      <c r="F32" s="40"/>
      <c r="G32" s="6"/>
    </row>
    <row r="33" spans="2:7" x14ac:dyDescent="0.3">
      <c r="B33" s="5"/>
      <c r="C33" s="41" t="s">
        <v>92</v>
      </c>
      <c r="D33" s="99">
        <v>0</v>
      </c>
      <c r="E33" s="42"/>
      <c r="F33" s="40"/>
      <c r="G33" s="6"/>
    </row>
    <row r="34" spans="2:7" x14ac:dyDescent="0.3">
      <c r="B34" s="5"/>
      <c r="C34" s="43" t="s">
        <v>93</v>
      </c>
      <c r="D34" s="99">
        <v>0</v>
      </c>
      <c r="E34" s="42"/>
      <c r="F34" s="40"/>
      <c r="G34" s="6"/>
    </row>
    <row r="35" spans="2:7" x14ac:dyDescent="0.3">
      <c r="B35" s="5"/>
      <c r="C35" s="43" t="s">
        <v>94</v>
      </c>
      <c r="D35" s="99">
        <v>0</v>
      </c>
      <c r="E35" s="42"/>
      <c r="F35" s="40"/>
      <c r="G35" s="6"/>
    </row>
    <row r="36" spans="2:7" x14ac:dyDescent="0.3">
      <c r="B36" s="5"/>
      <c r="C36" s="43" t="s">
        <v>95</v>
      </c>
      <c r="D36" s="99">
        <v>0</v>
      </c>
      <c r="E36" s="42"/>
      <c r="F36" s="40"/>
      <c r="G36" s="6"/>
    </row>
    <row r="37" spans="2:7" x14ac:dyDescent="0.3">
      <c r="B37" s="5"/>
      <c r="C37" s="44"/>
      <c r="D37" s="13"/>
      <c r="E37" s="39"/>
      <c r="F37" s="40"/>
      <c r="G37" s="6"/>
    </row>
    <row r="38" spans="2:7" ht="31.2" x14ac:dyDescent="0.3">
      <c r="B38" s="5"/>
      <c r="C38" s="36" t="s">
        <v>88</v>
      </c>
      <c r="D38" s="100">
        <f>SUM(D39:D42)</f>
        <v>0</v>
      </c>
      <c r="E38" s="100">
        <f>+D38*10%</f>
        <v>0</v>
      </c>
      <c r="F38" s="37"/>
      <c r="G38" s="6"/>
    </row>
    <row r="39" spans="2:7" x14ac:dyDescent="0.3">
      <c r="B39" s="5"/>
      <c r="C39" s="46" t="s">
        <v>92</v>
      </c>
      <c r="D39" s="96">
        <v>0</v>
      </c>
      <c r="E39" s="39"/>
      <c r="F39" s="40"/>
      <c r="G39" s="6"/>
    </row>
    <row r="40" spans="2:7" x14ac:dyDescent="0.3">
      <c r="B40" s="5"/>
      <c r="C40" s="46" t="s">
        <v>96</v>
      </c>
      <c r="D40" s="96">
        <v>0</v>
      </c>
      <c r="E40" s="39"/>
      <c r="F40" s="40"/>
      <c r="G40" s="6"/>
    </row>
    <row r="41" spans="2:7" x14ac:dyDescent="0.3">
      <c r="B41" s="5"/>
      <c r="C41" s="46" t="s">
        <v>94</v>
      </c>
      <c r="D41" s="96">
        <v>0</v>
      </c>
      <c r="E41" s="39"/>
      <c r="F41" s="40"/>
      <c r="G41" s="6"/>
    </row>
    <row r="42" spans="2:7" x14ac:dyDescent="0.3">
      <c r="B42" s="5"/>
      <c r="C42" s="46" t="s">
        <v>95</v>
      </c>
      <c r="D42" s="96">
        <v>0</v>
      </c>
      <c r="E42" s="39"/>
      <c r="F42" s="40"/>
      <c r="G42" s="6"/>
    </row>
    <row r="43" spans="2:7" x14ac:dyDescent="0.3">
      <c r="B43" s="5"/>
      <c r="C43" s="44"/>
      <c r="D43" s="13"/>
      <c r="E43" s="39"/>
      <c r="F43" s="40"/>
      <c r="G43" s="6"/>
    </row>
    <row r="44" spans="2:7" ht="31.2" x14ac:dyDescent="0.3">
      <c r="B44" s="5"/>
      <c r="C44" s="36" t="s">
        <v>87</v>
      </c>
      <c r="D44" s="100">
        <f>SUM(D45:D48)</f>
        <v>0</v>
      </c>
      <c r="E44" s="100">
        <f>+D44*25%</f>
        <v>0</v>
      </c>
      <c r="F44" s="37"/>
      <c r="G44" s="6"/>
    </row>
    <row r="45" spans="2:7" x14ac:dyDescent="0.3">
      <c r="B45" s="5"/>
      <c r="C45" s="46" t="s">
        <v>92</v>
      </c>
      <c r="D45" s="102">
        <v>0</v>
      </c>
      <c r="E45" s="39"/>
      <c r="F45" s="40"/>
      <c r="G45" s="6"/>
    </row>
    <row r="46" spans="2:7" x14ac:dyDescent="0.3">
      <c r="B46" s="5"/>
      <c r="C46" s="46" t="s">
        <v>93</v>
      </c>
      <c r="D46" s="102">
        <v>0</v>
      </c>
      <c r="E46" s="39"/>
      <c r="F46" s="40"/>
      <c r="G46" s="6"/>
    </row>
    <row r="47" spans="2:7" x14ac:dyDescent="0.3">
      <c r="B47" s="5"/>
      <c r="C47" s="46" t="s">
        <v>94</v>
      </c>
      <c r="D47" s="102">
        <v>0</v>
      </c>
      <c r="E47" s="39"/>
      <c r="F47" s="40"/>
      <c r="G47" s="6"/>
    </row>
    <row r="48" spans="2:7" x14ac:dyDescent="0.3">
      <c r="B48" s="5"/>
      <c r="C48" s="46" t="s">
        <v>95</v>
      </c>
      <c r="D48" s="102">
        <v>0</v>
      </c>
      <c r="E48" s="39"/>
      <c r="F48" s="40"/>
      <c r="G48" s="6"/>
    </row>
    <row r="49" spans="2:7" x14ac:dyDescent="0.3">
      <c r="B49" s="5"/>
      <c r="C49" s="44"/>
      <c r="D49" s="13"/>
      <c r="E49" s="39"/>
      <c r="F49" s="40"/>
      <c r="G49" s="6"/>
    </row>
    <row r="50" spans="2:7" ht="31.2" x14ac:dyDescent="0.3">
      <c r="B50" s="5"/>
      <c r="C50" s="36" t="s">
        <v>86</v>
      </c>
      <c r="D50" s="100">
        <f>SUM(D51:D54)</f>
        <v>0</v>
      </c>
      <c r="E50" s="100">
        <f>+D50*50%</f>
        <v>0</v>
      </c>
      <c r="F50" s="37"/>
      <c r="G50" s="6"/>
    </row>
    <row r="51" spans="2:7" x14ac:dyDescent="0.3">
      <c r="B51" s="5"/>
      <c r="C51" s="46" t="s">
        <v>92</v>
      </c>
      <c r="D51" s="102">
        <v>0</v>
      </c>
      <c r="E51" s="39"/>
      <c r="F51" s="40"/>
      <c r="G51" s="6"/>
    </row>
    <row r="52" spans="2:7" x14ac:dyDescent="0.3">
      <c r="B52" s="5"/>
      <c r="C52" s="46" t="s">
        <v>93</v>
      </c>
      <c r="D52" s="102">
        <v>0</v>
      </c>
      <c r="E52" s="39"/>
      <c r="F52" s="40"/>
      <c r="G52" s="6"/>
    </row>
    <row r="53" spans="2:7" x14ac:dyDescent="0.3">
      <c r="B53" s="5"/>
      <c r="C53" s="46" t="s">
        <v>94</v>
      </c>
      <c r="D53" s="102">
        <v>0</v>
      </c>
      <c r="E53" s="39"/>
      <c r="F53" s="40"/>
      <c r="G53" s="6"/>
    </row>
    <row r="54" spans="2:7" x14ac:dyDescent="0.3">
      <c r="B54" s="5"/>
      <c r="C54" s="46" t="s">
        <v>95</v>
      </c>
      <c r="D54" s="102">
        <v>0</v>
      </c>
      <c r="E54" s="39"/>
      <c r="F54" s="40"/>
      <c r="G54" s="6"/>
    </row>
    <row r="55" spans="2:7" x14ac:dyDescent="0.3">
      <c r="B55" s="5"/>
      <c r="C55" s="44"/>
      <c r="D55" s="13"/>
      <c r="E55" s="39"/>
      <c r="F55" s="40"/>
      <c r="G55" s="6"/>
    </row>
    <row r="56" spans="2:7" ht="31.2" x14ac:dyDescent="0.3">
      <c r="B56" s="5"/>
      <c r="C56" s="36" t="s">
        <v>100</v>
      </c>
      <c r="D56" s="100">
        <f>SUM(D58:D60)</f>
        <v>0</v>
      </c>
      <c r="E56" s="100">
        <f>+D56*D57</f>
        <v>0</v>
      </c>
      <c r="F56" s="37"/>
      <c r="G56" s="6"/>
    </row>
    <row r="57" spans="2:7" ht="15.6" x14ac:dyDescent="0.3">
      <c r="B57" s="5"/>
      <c r="C57" s="76" t="s">
        <v>77</v>
      </c>
      <c r="D57" s="79">
        <v>0.625</v>
      </c>
      <c r="E57" s="77"/>
      <c r="F57" s="78"/>
      <c r="G57" s="6"/>
    </row>
    <row r="58" spans="2:7" x14ac:dyDescent="0.3">
      <c r="B58" s="5"/>
      <c r="C58" s="46" t="s">
        <v>97</v>
      </c>
      <c r="D58" s="102">
        <v>0</v>
      </c>
      <c r="E58" s="39"/>
      <c r="F58" s="40"/>
      <c r="G58" s="6"/>
    </row>
    <row r="59" spans="2:7" x14ac:dyDescent="0.3">
      <c r="B59" s="5"/>
      <c r="C59" s="44" t="s">
        <v>98</v>
      </c>
      <c r="D59" s="102">
        <v>0</v>
      </c>
      <c r="E59" s="39"/>
      <c r="F59" s="40"/>
      <c r="G59" s="6"/>
    </row>
    <row r="60" spans="2:7" x14ac:dyDescent="0.3">
      <c r="B60" s="5"/>
      <c r="C60" s="44"/>
      <c r="D60" s="13"/>
      <c r="E60" s="39"/>
      <c r="F60" s="40"/>
      <c r="G60" s="6"/>
    </row>
    <row r="61" spans="2:7" ht="31.2" x14ac:dyDescent="0.3">
      <c r="B61" s="5"/>
      <c r="C61" s="36" t="s">
        <v>85</v>
      </c>
      <c r="D61" s="100">
        <f>SUM(D62:D66)</f>
        <v>0</v>
      </c>
      <c r="E61" s="100">
        <f>+D61*75%</f>
        <v>0</v>
      </c>
      <c r="F61" s="37"/>
      <c r="G61" s="6"/>
    </row>
    <row r="62" spans="2:7" x14ac:dyDescent="0.3">
      <c r="B62" s="5"/>
      <c r="C62" s="50" t="s">
        <v>44</v>
      </c>
      <c r="D62" s="102">
        <v>0</v>
      </c>
      <c r="E62" s="39"/>
      <c r="F62" s="40"/>
      <c r="G62" s="6"/>
    </row>
    <row r="63" spans="2:7" x14ac:dyDescent="0.3">
      <c r="B63" s="5"/>
      <c r="C63" s="46" t="s">
        <v>92</v>
      </c>
      <c r="D63" s="102">
        <v>0</v>
      </c>
      <c r="E63" s="39"/>
      <c r="F63" s="40"/>
      <c r="G63" s="6"/>
    </row>
    <row r="64" spans="2:7" x14ac:dyDescent="0.3">
      <c r="B64" s="5"/>
      <c r="C64" s="46" t="s">
        <v>93</v>
      </c>
      <c r="D64" s="102">
        <v>0</v>
      </c>
      <c r="E64" s="39"/>
      <c r="F64" s="40"/>
      <c r="G64" s="6"/>
    </row>
    <row r="65" spans="2:7" x14ac:dyDescent="0.3">
      <c r="B65" s="5"/>
      <c r="C65" s="46" t="s">
        <v>94</v>
      </c>
      <c r="D65" s="102">
        <v>0</v>
      </c>
      <c r="E65" s="39"/>
      <c r="F65" s="40"/>
      <c r="G65" s="6"/>
    </row>
    <row r="66" spans="2:7" x14ac:dyDescent="0.3">
      <c r="B66" s="5"/>
      <c r="C66" s="46" t="s">
        <v>95</v>
      </c>
      <c r="D66" s="102">
        <v>0</v>
      </c>
      <c r="E66" s="39"/>
      <c r="F66" s="40"/>
      <c r="G66" s="6"/>
    </row>
    <row r="67" spans="2:7" x14ac:dyDescent="0.3">
      <c r="B67" s="5"/>
      <c r="C67" s="44"/>
      <c r="D67" s="13"/>
      <c r="E67" s="39"/>
      <c r="F67" s="40"/>
      <c r="G67" s="6"/>
    </row>
    <row r="68" spans="2:7" ht="31.2" x14ac:dyDescent="0.3">
      <c r="B68" s="5"/>
      <c r="C68" s="36" t="s">
        <v>84</v>
      </c>
      <c r="D68" s="100">
        <f>SUM(D69:D72)</f>
        <v>0</v>
      </c>
      <c r="E68" s="100">
        <f>+D68*90%</f>
        <v>0</v>
      </c>
      <c r="F68" s="37"/>
      <c r="G68" s="6"/>
    </row>
    <row r="69" spans="2:7" x14ac:dyDescent="0.3">
      <c r="B69" s="5"/>
      <c r="C69" s="46" t="s">
        <v>92</v>
      </c>
      <c r="D69" s="102">
        <v>0</v>
      </c>
      <c r="E69" s="39"/>
      <c r="F69" s="40"/>
      <c r="G69" s="6"/>
    </row>
    <row r="70" spans="2:7" x14ac:dyDescent="0.3">
      <c r="B70" s="5"/>
      <c r="C70" s="46" t="s">
        <v>93</v>
      </c>
      <c r="D70" s="102">
        <v>0</v>
      </c>
      <c r="E70" s="39"/>
      <c r="F70" s="40"/>
      <c r="G70" s="6"/>
    </row>
    <row r="71" spans="2:7" x14ac:dyDescent="0.3">
      <c r="B71" s="5"/>
      <c r="C71" s="46" t="s">
        <v>94</v>
      </c>
      <c r="D71" s="102">
        <v>0</v>
      </c>
      <c r="E71" s="39"/>
      <c r="F71" s="40"/>
      <c r="G71" s="6"/>
    </row>
    <row r="72" spans="2:7" x14ac:dyDescent="0.3">
      <c r="B72" s="5"/>
      <c r="C72" s="46" t="s">
        <v>95</v>
      </c>
      <c r="D72" s="102">
        <v>0</v>
      </c>
      <c r="E72" s="39"/>
      <c r="F72" s="40"/>
      <c r="G72" s="6"/>
    </row>
    <row r="73" spans="2:7" x14ac:dyDescent="0.3">
      <c r="B73" s="5"/>
      <c r="C73" s="44"/>
      <c r="D73" s="13"/>
      <c r="E73" s="39"/>
      <c r="F73" s="40"/>
      <c r="G73" s="6"/>
    </row>
    <row r="74" spans="2:7" ht="31.2" x14ac:dyDescent="0.3">
      <c r="B74" s="5"/>
      <c r="C74" s="36" t="s">
        <v>83</v>
      </c>
      <c r="D74" s="100">
        <f>SUM(D75:D85)</f>
        <v>0</v>
      </c>
      <c r="E74" s="100">
        <f>+D74*100%</f>
        <v>0</v>
      </c>
      <c r="F74" s="37"/>
      <c r="G74" s="6"/>
    </row>
    <row r="75" spans="2:7" x14ac:dyDescent="0.3">
      <c r="B75" s="5"/>
      <c r="C75" s="51" t="s">
        <v>45</v>
      </c>
      <c r="D75" s="102">
        <v>0</v>
      </c>
      <c r="E75" s="39"/>
      <c r="F75" s="40"/>
      <c r="G75" s="6"/>
    </row>
    <row r="76" spans="2:7" x14ac:dyDescent="0.3">
      <c r="B76" s="5"/>
      <c r="C76" s="46" t="s">
        <v>46</v>
      </c>
      <c r="D76" s="102">
        <v>0</v>
      </c>
      <c r="E76" s="52"/>
      <c r="F76" s="40"/>
      <c r="G76" s="6"/>
    </row>
    <row r="77" spans="2:7" x14ac:dyDescent="0.3">
      <c r="B77" s="5"/>
      <c r="C77" s="46" t="s">
        <v>47</v>
      </c>
      <c r="D77" s="102">
        <v>0</v>
      </c>
      <c r="E77" s="39"/>
      <c r="F77" s="40"/>
      <c r="G77" s="6"/>
    </row>
    <row r="78" spans="2:7" x14ac:dyDescent="0.3">
      <c r="B78" s="87"/>
      <c r="C78" s="46" t="s">
        <v>48</v>
      </c>
      <c r="D78" s="102">
        <v>0</v>
      </c>
      <c r="E78" s="39"/>
      <c r="F78" s="40"/>
      <c r="G78" s="6"/>
    </row>
    <row r="79" spans="2:7" x14ac:dyDescent="0.3">
      <c r="B79" s="5"/>
      <c r="C79" s="46" t="s">
        <v>49</v>
      </c>
      <c r="D79" s="102">
        <v>0</v>
      </c>
      <c r="E79" s="39"/>
      <c r="F79" s="40"/>
      <c r="G79" s="6"/>
    </row>
    <row r="80" spans="2:7" x14ac:dyDescent="0.3">
      <c r="B80" s="5"/>
      <c r="C80" s="46" t="s">
        <v>92</v>
      </c>
      <c r="D80" s="102">
        <v>0</v>
      </c>
      <c r="E80" s="39"/>
      <c r="F80" s="40"/>
      <c r="G80" s="6"/>
    </row>
    <row r="81" spans="2:7" x14ac:dyDescent="0.3">
      <c r="B81" s="5"/>
      <c r="C81" s="46" t="s">
        <v>93</v>
      </c>
      <c r="D81" s="102">
        <v>0</v>
      </c>
      <c r="E81" s="39"/>
      <c r="F81" s="40"/>
      <c r="G81" s="6"/>
    </row>
    <row r="82" spans="2:7" x14ac:dyDescent="0.3">
      <c r="B82" s="5"/>
      <c r="C82" s="46" t="s">
        <v>94</v>
      </c>
      <c r="D82" s="102">
        <v>0</v>
      </c>
      <c r="E82" s="39"/>
      <c r="F82" s="40"/>
      <c r="G82" s="6"/>
    </row>
    <row r="83" spans="2:7" x14ac:dyDescent="0.3">
      <c r="B83" s="5"/>
      <c r="C83" s="46" t="s">
        <v>95</v>
      </c>
      <c r="D83" s="102">
        <v>0</v>
      </c>
      <c r="E83" s="39"/>
      <c r="F83" s="40"/>
      <c r="G83" s="6"/>
    </row>
    <row r="84" spans="2:7" x14ac:dyDescent="0.3">
      <c r="B84" s="5"/>
      <c r="C84" s="46" t="s">
        <v>50</v>
      </c>
      <c r="D84" s="102">
        <v>0</v>
      </c>
      <c r="E84" s="39"/>
      <c r="F84" s="40"/>
      <c r="G84" s="6"/>
    </row>
    <row r="85" spans="2:7" x14ac:dyDescent="0.3">
      <c r="B85" s="5"/>
      <c r="C85" s="46" t="s">
        <v>30</v>
      </c>
      <c r="D85" s="102">
        <v>0</v>
      </c>
      <c r="E85" s="39"/>
      <c r="F85" s="40"/>
      <c r="G85" s="6"/>
    </row>
    <row r="86" spans="2:7" x14ac:dyDescent="0.3">
      <c r="B86" s="5"/>
      <c r="C86" s="44"/>
      <c r="D86" s="13"/>
      <c r="E86" s="39"/>
      <c r="F86" s="40"/>
      <c r="G86" s="6"/>
    </row>
    <row r="87" spans="2:7" ht="31.2" x14ac:dyDescent="0.3">
      <c r="B87" s="5"/>
      <c r="C87" s="36" t="s">
        <v>99</v>
      </c>
      <c r="D87" s="100">
        <f>SUM(D89:D90)</f>
        <v>0</v>
      </c>
      <c r="E87" s="100">
        <f>+D87*D88</f>
        <v>0</v>
      </c>
      <c r="F87" s="37"/>
      <c r="G87" s="6"/>
    </row>
    <row r="88" spans="2:7" ht="15.6" x14ac:dyDescent="0.3">
      <c r="B88" s="5"/>
      <c r="C88" s="76" t="s">
        <v>77</v>
      </c>
      <c r="D88" s="79">
        <v>1.25</v>
      </c>
      <c r="E88" s="77"/>
      <c r="F88" s="78"/>
      <c r="G88" s="6"/>
    </row>
    <row r="89" spans="2:7" x14ac:dyDescent="0.3">
      <c r="B89" s="5"/>
      <c r="C89" s="46" t="s">
        <v>97</v>
      </c>
      <c r="D89" s="102">
        <v>0</v>
      </c>
      <c r="E89" s="39"/>
      <c r="F89" s="40"/>
      <c r="G89" s="6"/>
    </row>
    <row r="90" spans="2:7" x14ac:dyDescent="0.3">
      <c r="B90" s="5"/>
      <c r="C90" s="44" t="s">
        <v>98</v>
      </c>
      <c r="D90" s="102">
        <v>0</v>
      </c>
      <c r="E90" s="39"/>
      <c r="F90" s="40"/>
      <c r="G90" s="6"/>
    </row>
    <row r="91" spans="2:7" x14ac:dyDescent="0.3">
      <c r="B91" s="5"/>
      <c r="C91" s="44"/>
      <c r="D91" s="13"/>
      <c r="E91" s="39"/>
      <c r="F91" s="40"/>
      <c r="G91" s="6"/>
    </row>
    <row r="92" spans="2:7" ht="31.2" x14ac:dyDescent="0.3">
      <c r="B92" s="5"/>
      <c r="C92" s="55" t="s">
        <v>82</v>
      </c>
      <c r="D92" s="103">
        <f>+D93</f>
        <v>0</v>
      </c>
      <c r="E92" s="103">
        <f>+D92*F92</f>
        <v>0</v>
      </c>
      <c r="F92" s="57">
        <f>IF(VALUE($AC$213)&gt;=39814,75%,IF(VALUE($AC$213)&gt;=39722,65%,IF(VALUE($AC$213)&gt;=39630,55%,IF(VALUE($AC$213)&gt;=39539,45%,IF(VALUE($AC$213)&gt;=39448,35%,IF(VALUE($AC$213)&gt;=39356,25%,0%))))))</f>
        <v>0</v>
      </c>
      <c r="G92" s="6"/>
    </row>
    <row r="93" spans="2:7" x14ac:dyDescent="0.3">
      <c r="B93" s="5"/>
      <c r="C93" s="46" t="s">
        <v>51</v>
      </c>
      <c r="D93" s="102">
        <v>0</v>
      </c>
      <c r="E93" s="39"/>
      <c r="F93" s="40"/>
      <c r="G93" s="6"/>
    </row>
    <row r="94" spans="2:7" x14ac:dyDescent="0.3">
      <c r="B94" s="5"/>
      <c r="C94" s="46"/>
      <c r="D94" s="13"/>
      <c r="E94" s="39"/>
      <c r="F94" s="40"/>
      <c r="G94" s="6"/>
    </row>
    <row r="95" spans="2:7" ht="31.2" x14ac:dyDescent="0.3">
      <c r="B95" s="5"/>
      <c r="C95" s="55" t="s">
        <v>81</v>
      </c>
      <c r="D95" s="103"/>
      <c r="E95" s="103">
        <f>D96+D97</f>
        <v>0</v>
      </c>
      <c r="F95" s="58"/>
      <c r="G95" s="6"/>
    </row>
    <row r="96" spans="2:7" ht="24.6" x14ac:dyDescent="0.3">
      <c r="B96" s="5"/>
      <c r="C96" s="51" t="s">
        <v>103</v>
      </c>
      <c r="D96" s="102">
        <v>0</v>
      </c>
      <c r="E96" s="39"/>
      <c r="F96" s="40"/>
      <c r="G96" s="6"/>
    </row>
    <row r="97" spans="2:7" ht="24.6" x14ac:dyDescent="0.3">
      <c r="B97" s="5"/>
      <c r="C97" s="83" t="s">
        <v>102</v>
      </c>
      <c r="D97" s="104">
        <v>0</v>
      </c>
      <c r="E97" s="53"/>
      <c r="F97" s="54"/>
      <c r="G97" s="6"/>
    </row>
    <row r="98" spans="2:7" x14ac:dyDescent="0.3">
      <c r="B98" s="5"/>
      <c r="C98" s="33"/>
      <c r="D98" s="35"/>
      <c r="E98" s="34"/>
      <c r="F98" s="34"/>
      <c r="G98" s="6"/>
    </row>
    <row r="99" spans="2:7" ht="17.399999999999999" x14ac:dyDescent="0.3">
      <c r="B99" s="5"/>
      <c r="C99" s="71" t="s">
        <v>53</v>
      </c>
      <c r="D99" s="8"/>
      <c r="E99" s="8"/>
      <c r="F99" s="9">
        <f>SUM(E100:E110)*10</f>
        <v>0</v>
      </c>
      <c r="G99" s="6"/>
    </row>
    <row r="100" spans="2:7" x14ac:dyDescent="0.3">
      <c r="B100" s="5"/>
      <c r="C100" s="59" t="s">
        <v>54</v>
      </c>
      <c r="D100" s="85"/>
      <c r="E100" s="60">
        <f>(+D101*D102)+D104</f>
        <v>0</v>
      </c>
      <c r="F100" s="40"/>
      <c r="G100" s="6"/>
    </row>
    <row r="101" spans="2:7" x14ac:dyDescent="0.3">
      <c r="B101" s="5"/>
      <c r="C101" s="82" t="s">
        <v>55</v>
      </c>
      <c r="D101" s="105">
        <v>0</v>
      </c>
      <c r="E101" s="81"/>
      <c r="F101" s="40"/>
      <c r="G101" s="6"/>
    </row>
    <row r="102" spans="2:7" x14ac:dyDescent="0.3">
      <c r="B102" s="5"/>
      <c r="C102" s="44" t="s">
        <v>56</v>
      </c>
      <c r="D102" s="106">
        <v>6</v>
      </c>
      <c r="E102" s="39"/>
      <c r="F102" s="40"/>
      <c r="G102" s="6"/>
    </row>
    <row r="103" spans="2:7" x14ac:dyDescent="0.3">
      <c r="B103" s="5"/>
      <c r="C103" s="44"/>
      <c r="D103" s="106"/>
      <c r="E103" s="39"/>
      <c r="F103" s="40"/>
      <c r="G103" s="6"/>
    </row>
    <row r="104" spans="2:7" ht="35.4" x14ac:dyDescent="0.3">
      <c r="B104" s="5"/>
      <c r="C104" s="84" t="s">
        <v>80</v>
      </c>
      <c r="D104" s="106">
        <v>0</v>
      </c>
      <c r="E104" s="39"/>
      <c r="F104" s="40"/>
      <c r="G104" s="6"/>
    </row>
    <row r="105" spans="2:7" x14ac:dyDescent="0.3">
      <c r="B105" s="5"/>
      <c r="C105" s="44"/>
      <c r="D105" s="107"/>
      <c r="E105" s="63"/>
      <c r="F105" s="40"/>
      <c r="G105" s="6"/>
    </row>
    <row r="106" spans="2:7" x14ac:dyDescent="0.3">
      <c r="B106" s="5"/>
      <c r="C106" s="64" t="s">
        <v>57</v>
      </c>
      <c r="D106" s="60"/>
      <c r="E106" s="60">
        <f>+D107*D108</f>
        <v>0</v>
      </c>
      <c r="F106" s="40"/>
      <c r="G106" s="6"/>
    </row>
    <row r="107" spans="2:7" x14ac:dyDescent="0.3">
      <c r="B107" s="5"/>
      <c r="C107" s="80" t="s">
        <v>58</v>
      </c>
      <c r="D107" s="105">
        <v>0</v>
      </c>
      <c r="E107" s="81"/>
      <c r="F107" s="40"/>
      <c r="G107" s="6"/>
    </row>
    <row r="108" spans="2:7" x14ac:dyDescent="0.3">
      <c r="B108" s="5"/>
      <c r="C108" s="44" t="s">
        <v>59</v>
      </c>
      <c r="D108" s="108">
        <v>0.15</v>
      </c>
      <c r="E108" s="63"/>
      <c r="F108" s="40"/>
      <c r="G108" s="6"/>
    </row>
    <row r="109" spans="2:7" x14ac:dyDescent="0.3">
      <c r="B109" s="5"/>
      <c r="C109" s="44"/>
      <c r="D109" s="61"/>
      <c r="E109" s="63"/>
      <c r="F109" s="40"/>
      <c r="G109" s="6"/>
    </row>
    <row r="110" spans="2:7" x14ac:dyDescent="0.3">
      <c r="B110" s="5"/>
      <c r="C110" s="64" t="s">
        <v>60</v>
      </c>
      <c r="D110" s="60"/>
      <c r="E110" s="60">
        <f>D111*D114</f>
        <v>0</v>
      </c>
      <c r="F110" s="65">
        <v>39600</v>
      </c>
      <c r="G110" s="6"/>
    </row>
    <row r="111" spans="2:7" x14ac:dyDescent="0.3">
      <c r="B111" s="5"/>
      <c r="C111" s="80" t="s">
        <v>61</v>
      </c>
      <c r="D111" s="105">
        <v>0</v>
      </c>
      <c r="E111" s="81"/>
      <c r="F111" s="65"/>
      <c r="G111" s="6"/>
    </row>
    <row r="112" spans="2:7" x14ac:dyDescent="0.3">
      <c r="B112" s="5"/>
      <c r="C112" s="44" t="s">
        <v>62</v>
      </c>
      <c r="D112" s="109">
        <v>0</v>
      </c>
      <c r="E112" s="62"/>
      <c r="F112" s="40"/>
      <c r="G112" s="6"/>
    </row>
    <row r="113" spans="2:7" x14ac:dyDescent="0.3">
      <c r="B113" s="5"/>
      <c r="C113" s="44" t="s">
        <v>63</v>
      </c>
      <c r="D113" s="109">
        <v>0</v>
      </c>
      <c r="E113" s="62"/>
      <c r="F113" s="40"/>
      <c r="G113" s="6"/>
    </row>
    <row r="114" spans="2:7" x14ac:dyDescent="0.3">
      <c r="B114" s="5"/>
      <c r="C114" s="44" t="s">
        <v>64</v>
      </c>
      <c r="D114" s="108">
        <v>0.1</v>
      </c>
      <c r="E114" s="62"/>
      <c r="F114" s="40"/>
      <c r="G114" s="6"/>
    </row>
    <row r="115" spans="2:7" x14ac:dyDescent="0.3">
      <c r="B115" s="5"/>
      <c r="C115" s="66"/>
      <c r="D115" s="53"/>
      <c r="E115" s="53"/>
      <c r="F115" s="54"/>
      <c r="G115" s="6"/>
    </row>
    <row r="116" spans="2:7" x14ac:dyDescent="0.3">
      <c r="B116" s="5"/>
      <c r="C116" s="45"/>
      <c r="D116" s="45"/>
      <c r="E116" s="45"/>
      <c r="F116" s="45"/>
      <c r="G116" s="6"/>
    </row>
    <row r="117" spans="2:7" ht="17.399999999999999" x14ac:dyDescent="0.3">
      <c r="B117" s="5"/>
      <c r="C117" s="67" t="s">
        <v>65</v>
      </c>
      <c r="D117" s="45"/>
      <c r="E117" s="68"/>
      <c r="F117" s="69">
        <f>+F6</f>
        <v>0</v>
      </c>
      <c r="G117" s="6"/>
    </row>
    <row r="118" spans="2:7" ht="17.399999999999999" x14ac:dyDescent="0.3">
      <c r="B118" s="5"/>
      <c r="C118" s="70" t="s">
        <v>66</v>
      </c>
      <c r="D118" s="45"/>
      <c r="E118" s="68"/>
      <c r="F118" s="69">
        <f>+F19+F99</f>
        <v>0</v>
      </c>
      <c r="G118" s="6"/>
    </row>
    <row r="119" spans="2:7" ht="17.399999999999999" x14ac:dyDescent="0.3">
      <c r="B119" s="5"/>
      <c r="C119" s="70" t="s">
        <v>67</v>
      </c>
      <c r="D119" s="45"/>
      <c r="E119" s="68"/>
      <c r="F119" s="69">
        <f>+F117-(F118*10%)</f>
        <v>0</v>
      </c>
      <c r="G119" s="6"/>
    </row>
    <row r="120" spans="2:7" x14ac:dyDescent="0.3">
      <c r="B120" s="5"/>
      <c r="C120" s="45"/>
      <c r="D120" s="45"/>
      <c r="E120" s="45"/>
      <c r="F120" s="45"/>
      <c r="G120" s="6"/>
    </row>
    <row r="121" spans="2:7" ht="52.2" x14ac:dyDescent="0.3">
      <c r="B121" s="5"/>
      <c r="C121" s="71" t="s">
        <v>68</v>
      </c>
      <c r="D121" s="8"/>
      <c r="E121" s="8"/>
      <c r="F121" s="312" t="str">
        <f>IFERROR(F117/(F118),"Completar los campos que se requieran")</f>
        <v>Completar los campos que se requieran</v>
      </c>
      <c r="G121" s="6"/>
    </row>
    <row r="122" spans="2:7" x14ac:dyDescent="0.3">
      <c r="B122" s="5"/>
      <c r="C122" s="45"/>
      <c r="D122" s="45"/>
      <c r="E122" s="45"/>
      <c r="F122" s="45"/>
      <c r="G122" s="6"/>
    </row>
    <row r="123" spans="2:7" x14ac:dyDescent="0.3">
      <c r="B123" s="5"/>
      <c r="C123" s="255" t="s">
        <v>272</v>
      </c>
      <c r="D123" s="45"/>
      <c r="E123" s="45"/>
      <c r="F123" s="45"/>
      <c r="G123" s="6"/>
    </row>
    <row r="124" spans="2:7" ht="15" thickBot="1" x14ac:dyDescent="0.35">
      <c r="B124" s="72"/>
      <c r="C124" s="73"/>
      <c r="D124" s="73"/>
      <c r="E124" s="73"/>
      <c r="F124" s="73"/>
      <c r="G124" s="74"/>
    </row>
    <row r="125" spans="2:7" ht="15" thickTop="1" x14ac:dyDescent="0.3"/>
    <row r="126" spans="2:7" x14ac:dyDescent="0.3">
      <c r="C126" s="110"/>
      <c r="D126" s="110"/>
      <c r="E126" s="110"/>
      <c r="F126" s="110"/>
      <c r="G126" s="110"/>
    </row>
    <row r="127" spans="2:7" x14ac:dyDescent="0.3">
      <c r="C127" s="110" t="s">
        <v>78</v>
      </c>
      <c r="D127" s="111"/>
      <c r="E127" s="110" t="s">
        <v>275</v>
      </c>
      <c r="F127" s="110"/>
      <c r="G127" s="110"/>
    </row>
    <row r="128" spans="2:7" x14ac:dyDescent="0.3">
      <c r="C128" s="110"/>
      <c r="D128" s="111"/>
      <c r="E128" s="110"/>
      <c r="F128" s="110"/>
      <c r="G128" s="110"/>
    </row>
    <row r="129" spans="3:7" x14ac:dyDescent="0.3">
      <c r="C129" s="110" t="s">
        <v>79</v>
      </c>
      <c r="D129" s="111"/>
      <c r="E129" s="110" t="s">
        <v>79</v>
      </c>
      <c r="F129" s="110"/>
      <c r="G129" s="110"/>
    </row>
  </sheetData>
  <sheetProtection sheet="1" objects="1" scenarios="1"/>
  <mergeCells count="4">
    <mergeCell ref="C2:F2"/>
    <mergeCell ref="C3:F3"/>
    <mergeCell ref="C4:F4"/>
    <mergeCell ref="C5:F5"/>
  </mergeCells>
  <printOptions horizontalCentered="1"/>
  <pageMargins left="0.19685039370078741" right="0.19685039370078741" top="0.19685039370078741" bottom="0.19685039370078741" header="0" footer="0"/>
  <pageSetup scale="51" orientation="portrait" horizontalDpi="4294967295" verticalDpi="4294967295" r:id="rId1"/>
  <rowBreaks count="1" manualBreakCount="1">
    <brk id="86" max="16383" man="1"/>
  </rowBreaks>
  <ignoredErrors>
    <ignoredError sqref="E7 D87 D5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H67"/>
  <sheetViews>
    <sheetView showGridLines="0" tabSelected="1" zoomScale="80" zoomScaleNormal="80" workbookViewId="0">
      <pane ySplit="2" topLeftCell="A3" activePane="bottomLeft" state="frozen"/>
      <selection pane="bottomLeft" activeCell="H3" sqref="H3"/>
    </sheetView>
  </sheetViews>
  <sheetFormatPr baseColWidth="10" defaultRowHeight="14.4" x14ac:dyDescent="0.3"/>
  <cols>
    <col min="2" max="2" width="60.5546875" customWidth="1"/>
    <col min="4" max="4" width="13.109375" customWidth="1"/>
    <col min="5" max="5" width="0.88671875" customWidth="1"/>
  </cols>
  <sheetData>
    <row r="1" spans="1:8" ht="15" thickBot="1" x14ac:dyDescent="0.35"/>
    <row r="2" spans="1:8" ht="15" thickBot="1" x14ac:dyDescent="0.35">
      <c r="A2" s="251" t="s">
        <v>107</v>
      </c>
      <c r="B2" s="252" t="s">
        <v>108</v>
      </c>
      <c r="C2" s="252" t="s">
        <v>109</v>
      </c>
      <c r="D2" s="252" t="s">
        <v>110</v>
      </c>
      <c r="F2" s="253" t="s">
        <v>265</v>
      </c>
      <c r="G2" s="253" t="s">
        <v>266</v>
      </c>
      <c r="H2" s="253" t="s">
        <v>267</v>
      </c>
    </row>
    <row r="3" spans="1:8" ht="15.6" thickTop="1" thickBot="1" x14ac:dyDescent="0.35">
      <c r="A3" s="247">
        <v>1000</v>
      </c>
      <c r="B3" s="248" t="s">
        <v>163</v>
      </c>
      <c r="C3" s="249">
        <v>0</v>
      </c>
      <c r="D3" s="250">
        <v>35</v>
      </c>
      <c r="F3" s="95">
        <v>0</v>
      </c>
      <c r="G3" s="95">
        <v>0</v>
      </c>
      <c r="H3" s="93"/>
    </row>
    <row r="4" spans="1:8" ht="15" thickBot="1" x14ac:dyDescent="0.35">
      <c r="A4" s="247">
        <v>2000</v>
      </c>
      <c r="B4" s="248" t="s">
        <v>188</v>
      </c>
      <c r="C4" s="249">
        <v>1</v>
      </c>
      <c r="D4" s="250">
        <v>35</v>
      </c>
      <c r="F4" s="95">
        <v>0</v>
      </c>
      <c r="G4" s="95">
        <v>0</v>
      </c>
      <c r="H4" s="93"/>
    </row>
    <row r="5" spans="1:8" ht="15" thickBot="1" x14ac:dyDescent="0.35">
      <c r="A5" s="247">
        <v>3000</v>
      </c>
      <c r="B5" s="248" t="s">
        <v>202</v>
      </c>
      <c r="C5" s="249">
        <v>1</v>
      </c>
      <c r="D5" s="250">
        <v>35</v>
      </c>
      <c r="F5" s="95">
        <v>0</v>
      </c>
      <c r="G5" s="95">
        <v>0</v>
      </c>
      <c r="H5" s="347">
        <v>80</v>
      </c>
    </row>
    <row r="6" spans="1:8" ht="15" thickBot="1" x14ac:dyDescent="0.35">
      <c r="A6" s="247">
        <v>3100</v>
      </c>
      <c r="B6" s="248" t="s">
        <v>203</v>
      </c>
      <c r="C6" s="249">
        <v>1</v>
      </c>
      <c r="D6" s="250">
        <v>35</v>
      </c>
      <c r="F6" s="95">
        <v>0</v>
      </c>
      <c r="G6" s="95">
        <v>0</v>
      </c>
      <c r="H6" s="348">
        <v>0.16666666666666666</v>
      </c>
    </row>
    <row r="7" spans="1:8" ht="15" thickBot="1" x14ac:dyDescent="0.35">
      <c r="A7" s="247">
        <v>3110</v>
      </c>
      <c r="B7" s="248" t="s">
        <v>204</v>
      </c>
      <c r="C7" s="249">
        <v>0</v>
      </c>
      <c r="D7" s="250">
        <v>35</v>
      </c>
      <c r="F7" s="95">
        <v>0</v>
      </c>
      <c r="G7" s="95">
        <v>0</v>
      </c>
      <c r="H7" s="349">
        <v>100</v>
      </c>
    </row>
    <row r="8" spans="1:8" ht="15" thickBot="1" x14ac:dyDescent="0.35">
      <c r="A8" s="247">
        <v>3111</v>
      </c>
      <c r="B8" s="248" t="s">
        <v>205</v>
      </c>
      <c r="C8" s="249">
        <v>1</v>
      </c>
      <c r="D8" s="250">
        <v>35</v>
      </c>
      <c r="F8" s="95">
        <v>0</v>
      </c>
      <c r="G8" s="350"/>
      <c r="H8" s="350"/>
    </row>
    <row r="9" spans="1:8" ht="15" thickBot="1" x14ac:dyDescent="0.35">
      <c r="A9" s="247">
        <v>3112</v>
      </c>
      <c r="B9" s="248" t="s">
        <v>206</v>
      </c>
      <c r="C9" s="249">
        <v>1</v>
      </c>
      <c r="D9" s="250">
        <v>35</v>
      </c>
      <c r="F9" s="95">
        <v>0</v>
      </c>
      <c r="G9" s="350"/>
      <c r="H9" s="350"/>
    </row>
    <row r="10" spans="1:8" ht="15" thickBot="1" x14ac:dyDescent="0.35">
      <c r="A10" s="247">
        <v>3200</v>
      </c>
      <c r="B10" s="248" t="s">
        <v>207</v>
      </c>
      <c r="C10" s="249">
        <v>1</v>
      </c>
      <c r="D10" s="250">
        <v>35</v>
      </c>
      <c r="F10" s="95">
        <v>0</v>
      </c>
      <c r="G10" s="95">
        <v>0</v>
      </c>
      <c r="H10" s="348">
        <v>0.16666666666666666</v>
      </c>
    </row>
    <row r="11" spans="1:8" ht="15" thickBot="1" x14ac:dyDescent="0.35">
      <c r="A11" s="247">
        <v>3210</v>
      </c>
      <c r="B11" s="248" t="s">
        <v>208</v>
      </c>
      <c r="C11" s="249">
        <v>1</v>
      </c>
      <c r="D11" s="250">
        <v>35</v>
      </c>
      <c r="F11" s="95">
        <v>0</v>
      </c>
      <c r="G11" s="95">
        <v>0</v>
      </c>
      <c r="H11" s="349">
        <v>50</v>
      </c>
    </row>
    <row r="12" spans="1:8" ht="15" thickBot="1" x14ac:dyDescent="0.35">
      <c r="A12" s="247">
        <v>3211</v>
      </c>
      <c r="B12" s="248" t="s">
        <v>209</v>
      </c>
      <c r="C12" s="249">
        <v>1</v>
      </c>
      <c r="D12" s="250">
        <v>35</v>
      </c>
      <c r="F12" s="95">
        <v>0</v>
      </c>
      <c r="G12" s="350"/>
      <c r="H12" s="350"/>
    </row>
    <row r="13" spans="1:8" ht="15" thickBot="1" x14ac:dyDescent="0.35">
      <c r="A13" s="247">
        <v>3212</v>
      </c>
      <c r="B13" s="248" t="s">
        <v>210</v>
      </c>
      <c r="C13" s="249">
        <v>1</v>
      </c>
      <c r="D13" s="250">
        <v>35</v>
      </c>
      <c r="F13" s="95">
        <v>0</v>
      </c>
      <c r="G13" s="350"/>
      <c r="H13" s="350"/>
    </row>
    <row r="14" spans="1:8" ht="15" thickBot="1" x14ac:dyDescent="0.35">
      <c r="A14" s="247">
        <v>3220</v>
      </c>
      <c r="B14" s="248" t="s">
        <v>211</v>
      </c>
      <c r="C14" s="249">
        <v>1</v>
      </c>
      <c r="D14" s="250">
        <v>35</v>
      </c>
      <c r="F14" s="95">
        <v>0</v>
      </c>
      <c r="G14" s="95">
        <v>0</v>
      </c>
      <c r="H14" s="349">
        <v>50</v>
      </c>
    </row>
    <row r="15" spans="1:8" ht="15" thickBot="1" x14ac:dyDescent="0.35">
      <c r="A15" s="247">
        <v>3221</v>
      </c>
      <c r="B15" s="248" t="s">
        <v>212</v>
      </c>
      <c r="C15" s="249">
        <v>1</v>
      </c>
      <c r="D15" s="250">
        <v>35</v>
      </c>
      <c r="F15" s="95">
        <v>0</v>
      </c>
      <c r="G15" s="350"/>
      <c r="H15" s="350"/>
    </row>
    <row r="16" spans="1:8" ht="15" thickBot="1" x14ac:dyDescent="0.35">
      <c r="A16" s="247">
        <v>3222</v>
      </c>
      <c r="B16" s="248" t="s">
        <v>213</v>
      </c>
      <c r="C16" s="249">
        <v>1</v>
      </c>
      <c r="D16" s="250">
        <v>35</v>
      </c>
      <c r="F16" s="95">
        <v>0</v>
      </c>
      <c r="G16" s="350"/>
      <c r="H16" s="350"/>
    </row>
    <row r="17" spans="1:8" ht="15" thickBot="1" x14ac:dyDescent="0.35">
      <c r="A17" s="247">
        <v>3300</v>
      </c>
      <c r="B17" s="248" t="s">
        <v>214</v>
      </c>
      <c r="C17" s="249">
        <v>1</v>
      </c>
      <c r="D17" s="250">
        <v>35</v>
      </c>
      <c r="F17" s="95">
        <v>0</v>
      </c>
      <c r="G17" s="95">
        <v>0</v>
      </c>
      <c r="H17" s="348">
        <v>0.16666666666666666</v>
      </c>
    </row>
    <row r="18" spans="1:8" ht="15" thickBot="1" x14ac:dyDescent="0.35">
      <c r="A18" s="247">
        <v>3310</v>
      </c>
      <c r="B18" s="248" t="s">
        <v>215</v>
      </c>
      <c r="C18" s="249">
        <v>1</v>
      </c>
      <c r="D18" s="250">
        <v>35</v>
      </c>
      <c r="F18" s="95">
        <v>0</v>
      </c>
      <c r="G18" s="95">
        <v>0</v>
      </c>
      <c r="H18" s="349">
        <v>50</v>
      </c>
    </row>
    <row r="19" spans="1:8" ht="15" thickBot="1" x14ac:dyDescent="0.35">
      <c r="A19" s="247">
        <v>3311</v>
      </c>
      <c r="B19" s="248" t="s">
        <v>216</v>
      </c>
      <c r="C19" s="249">
        <v>1</v>
      </c>
      <c r="D19" s="250">
        <v>35</v>
      </c>
      <c r="F19" s="95">
        <v>0</v>
      </c>
      <c r="G19" s="350"/>
      <c r="H19" s="350"/>
    </row>
    <row r="20" spans="1:8" ht="15" thickBot="1" x14ac:dyDescent="0.35">
      <c r="A20" s="247">
        <v>3312</v>
      </c>
      <c r="B20" s="248" t="s">
        <v>217</v>
      </c>
      <c r="C20" s="249">
        <v>1</v>
      </c>
      <c r="D20" s="250">
        <v>35</v>
      </c>
      <c r="F20" s="95">
        <v>0</v>
      </c>
      <c r="G20" s="350"/>
      <c r="H20" s="350"/>
    </row>
    <row r="21" spans="1:8" ht="15" thickBot="1" x14ac:dyDescent="0.35">
      <c r="A21" s="247">
        <v>3320</v>
      </c>
      <c r="B21" s="248" t="s">
        <v>218</v>
      </c>
      <c r="C21" s="249">
        <v>0</v>
      </c>
      <c r="D21" s="250">
        <v>35</v>
      </c>
      <c r="F21" s="95">
        <v>0</v>
      </c>
      <c r="G21" s="95">
        <v>0</v>
      </c>
      <c r="H21" s="349">
        <v>50</v>
      </c>
    </row>
    <row r="22" spans="1:8" ht="15" thickBot="1" x14ac:dyDescent="0.35">
      <c r="A22" s="247">
        <v>3321</v>
      </c>
      <c r="B22" s="248" t="s">
        <v>219</v>
      </c>
      <c r="C22" s="249">
        <v>1</v>
      </c>
      <c r="D22" s="250">
        <v>35</v>
      </c>
      <c r="F22" s="95">
        <v>0</v>
      </c>
      <c r="G22" s="350"/>
      <c r="H22" s="350"/>
    </row>
    <row r="23" spans="1:8" ht="15" thickBot="1" x14ac:dyDescent="0.35">
      <c r="A23" s="247">
        <v>3322</v>
      </c>
      <c r="B23" s="248" t="s">
        <v>220</v>
      </c>
      <c r="C23" s="249">
        <v>0</v>
      </c>
      <c r="D23" s="250">
        <v>35</v>
      </c>
      <c r="F23" s="95">
        <v>0</v>
      </c>
      <c r="G23" s="350"/>
      <c r="H23" s="350"/>
    </row>
    <row r="24" spans="1:8" ht="15" thickBot="1" x14ac:dyDescent="0.35">
      <c r="A24" s="247">
        <v>3400</v>
      </c>
      <c r="B24" s="248" t="s">
        <v>221</v>
      </c>
      <c r="C24" s="249">
        <v>1</v>
      </c>
      <c r="D24" s="250">
        <v>35</v>
      </c>
      <c r="F24" s="95">
        <v>0</v>
      </c>
      <c r="G24" s="95">
        <v>0</v>
      </c>
      <c r="H24" s="348">
        <v>0.16666666666666666</v>
      </c>
    </row>
    <row r="25" spans="1:8" ht="15" thickBot="1" x14ac:dyDescent="0.35">
      <c r="A25" s="247">
        <v>3410</v>
      </c>
      <c r="B25" s="248" t="s">
        <v>222</v>
      </c>
      <c r="C25" s="249">
        <v>0</v>
      </c>
      <c r="D25" s="250">
        <v>35</v>
      </c>
      <c r="F25" s="95">
        <v>0</v>
      </c>
      <c r="G25" s="95">
        <v>0</v>
      </c>
      <c r="H25" s="349">
        <v>100</v>
      </c>
    </row>
    <row r="26" spans="1:8" ht="15" thickBot="1" x14ac:dyDescent="0.35">
      <c r="A26" s="247">
        <v>3411</v>
      </c>
      <c r="B26" s="248" t="s">
        <v>223</v>
      </c>
      <c r="C26" s="249">
        <v>0</v>
      </c>
      <c r="D26" s="250">
        <v>35</v>
      </c>
      <c r="F26" s="95">
        <v>0</v>
      </c>
      <c r="G26" s="350"/>
      <c r="H26" s="350"/>
    </row>
    <row r="27" spans="1:8" ht="15" thickBot="1" x14ac:dyDescent="0.35">
      <c r="A27" s="247">
        <v>3412</v>
      </c>
      <c r="B27" s="248" t="s">
        <v>224</v>
      </c>
      <c r="C27" s="249">
        <v>0</v>
      </c>
      <c r="D27" s="250">
        <v>35</v>
      </c>
      <c r="F27" s="95">
        <v>0</v>
      </c>
      <c r="G27" s="350"/>
      <c r="H27" s="350"/>
    </row>
    <row r="28" spans="1:8" ht="15" thickBot="1" x14ac:dyDescent="0.35">
      <c r="A28" s="247">
        <v>3500</v>
      </c>
      <c r="B28" s="248" t="s">
        <v>225</v>
      </c>
      <c r="C28" s="249">
        <v>1</v>
      </c>
      <c r="D28" s="250">
        <v>35</v>
      </c>
      <c r="F28" s="95">
        <v>0</v>
      </c>
      <c r="G28" s="95">
        <v>0</v>
      </c>
      <c r="H28" s="348">
        <v>0.16666666666666666</v>
      </c>
    </row>
    <row r="29" spans="1:8" ht="15" thickBot="1" x14ac:dyDescent="0.35">
      <c r="A29" s="247">
        <v>3510</v>
      </c>
      <c r="B29" s="248" t="s">
        <v>226</v>
      </c>
      <c r="C29" s="249">
        <v>1</v>
      </c>
      <c r="D29" s="250">
        <v>35</v>
      </c>
      <c r="F29" s="95">
        <v>0</v>
      </c>
      <c r="G29" s="95">
        <v>0</v>
      </c>
      <c r="H29" s="313">
        <v>0</v>
      </c>
    </row>
    <row r="30" spans="1:8" ht="15" thickBot="1" x14ac:dyDescent="0.35">
      <c r="A30" s="247">
        <v>3511</v>
      </c>
      <c r="B30" s="248" t="s">
        <v>227</v>
      </c>
      <c r="C30" s="249">
        <v>1</v>
      </c>
      <c r="D30" s="250">
        <v>35</v>
      </c>
      <c r="F30" s="95">
        <v>0</v>
      </c>
      <c r="G30" s="350"/>
      <c r="H30" s="350"/>
    </row>
    <row r="31" spans="1:8" ht="15" thickBot="1" x14ac:dyDescent="0.35">
      <c r="A31" s="247">
        <v>3512</v>
      </c>
      <c r="B31" s="248" t="s">
        <v>228</v>
      </c>
      <c r="C31" s="249">
        <v>1</v>
      </c>
      <c r="D31" s="250">
        <v>35</v>
      </c>
      <c r="F31" s="95">
        <v>0</v>
      </c>
      <c r="G31" s="350"/>
      <c r="H31" s="350"/>
    </row>
    <row r="32" spans="1:8" ht="15" thickBot="1" x14ac:dyDescent="0.35">
      <c r="A32" s="247">
        <v>3520</v>
      </c>
      <c r="B32" s="248" t="s">
        <v>229</v>
      </c>
      <c r="C32" s="249">
        <v>1</v>
      </c>
      <c r="D32" s="250">
        <v>35</v>
      </c>
      <c r="F32" s="95">
        <v>0</v>
      </c>
      <c r="G32" s="95">
        <v>0</v>
      </c>
      <c r="H32" s="313">
        <v>0</v>
      </c>
    </row>
    <row r="33" spans="1:8" ht="15" thickBot="1" x14ac:dyDescent="0.35">
      <c r="A33" s="247">
        <v>3521</v>
      </c>
      <c r="B33" s="248" t="s">
        <v>230</v>
      </c>
      <c r="C33" s="249">
        <v>1</v>
      </c>
      <c r="D33" s="250">
        <v>35</v>
      </c>
      <c r="F33" s="95">
        <v>0</v>
      </c>
      <c r="G33" s="350"/>
      <c r="H33" s="350"/>
    </row>
    <row r="34" spans="1:8" ht="15" thickBot="1" x14ac:dyDescent="0.35">
      <c r="A34" s="247">
        <v>3522</v>
      </c>
      <c r="B34" s="248" t="s">
        <v>231</v>
      </c>
      <c r="C34" s="249">
        <v>1</v>
      </c>
      <c r="D34" s="250">
        <v>35</v>
      </c>
      <c r="F34" s="95">
        <v>0</v>
      </c>
      <c r="G34" s="350"/>
      <c r="H34" s="350"/>
    </row>
    <row r="35" spans="1:8" ht="15" thickBot="1" x14ac:dyDescent="0.35">
      <c r="A35" s="247">
        <v>3530</v>
      </c>
      <c r="B35" s="248" t="s">
        <v>232</v>
      </c>
      <c r="C35" s="249">
        <v>1</v>
      </c>
      <c r="D35" s="250">
        <v>35</v>
      </c>
      <c r="F35" s="95">
        <v>0</v>
      </c>
      <c r="G35" s="95">
        <v>0</v>
      </c>
      <c r="H35" s="313">
        <v>0</v>
      </c>
    </row>
    <row r="36" spans="1:8" ht="15" thickBot="1" x14ac:dyDescent="0.35">
      <c r="A36" s="247">
        <v>3531</v>
      </c>
      <c r="B36" s="248" t="s">
        <v>233</v>
      </c>
      <c r="C36" s="249">
        <v>1</v>
      </c>
      <c r="D36" s="250">
        <v>35</v>
      </c>
      <c r="F36" s="95">
        <v>0</v>
      </c>
      <c r="G36" s="350"/>
      <c r="H36" s="350"/>
    </row>
    <row r="37" spans="1:8" ht="15" thickBot="1" x14ac:dyDescent="0.35">
      <c r="A37" s="247">
        <v>3532</v>
      </c>
      <c r="B37" s="248" t="s">
        <v>234</v>
      </c>
      <c r="C37" s="249">
        <v>1</v>
      </c>
      <c r="D37" s="250">
        <v>35</v>
      </c>
      <c r="F37" s="95">
        <v>0</v>
      </c>
      <c r="G37" s="350"/>
      <c r="H37" s="350"/>
    </row>
    <row r="38" spans="1:8" ht="15" thickBot="1" x14ac:dyDescent="0.35">
      <c r="A38" s="247">
        <v>3540</v>
      </c>
      <c r="B38" s="248" t="s">
        <v>235</v>
      </c>
      <c r="C38" s="249">
        <v>1</v>
      </c>
      <c r="D38" s="250">
        <v>35</v>
      </c>
      <c r="F38" s="95">
        <v>0</v>
      </c>
      <c r="G38" s="95">
        <v>0</v>
      </c>
      <c r="H38" s="313">
        <v>0</v>
      </c>
    </row>
    <row r="39" spans="1:8" ht="15" thickBot="1" x14ac:dyDescent="0.35">
      <c r="A39" s="247">
        <v>3541</v>
      </c>
      <c r="B39" s="248" t="s">
        <v>236</v>
      </c>
      <c r="C39" s="249">
        <v>1</v>
      </c>
      <c r="D39" s="250">
        <v>35</v>
      </c>
      <c r="F39" s="95">
        <v>0</v>
      </c>
      <c r="G39" s="350"/>
      <c r="H39" s="350"/>
    </row>
    <row r="40" spans="1:8" ht="15" thickBot="1" x14ac:dyDescent="0.35">
      <c r="A40" s="247">
        <v>3542</v>
      </c>
      <c r="B40" s="248" t="s">
        <v>237</v>
      </c>
      <c r="C40" s="249">
        <v>1</v>
      </c>
      <c r="D40" s="250">
        <v>35</v>
      </c>
      <c r="F40" s="95">
        <v>0</v>
      </c>
      <c r="G40" s="350"/>
      <c r="H40" s="350"/>
    </row>
    <row r="41" spans="1:8" ht="15" thickBot="1" x14ac:dyDescent="0.35">
      <c r="A41" s="247">
        <v>3550</v>
      </c>
      <c r="B41" s="248" t="s">
        <v>238</v>
      </c>
      <c r="C41" s="249">
        <v>1</v>
      </c>
      <c r="D41" s="250">
        <v>35</v>
      </c>
      <c r="F41" s="95">
        <v>0</v>
      </c>
      <c r="G41" s="95">
        <v>0</v>
      </c>
      <c r="H41" s="313">
        <v>0</v>
      </c>
    </row>
    <row r="42" spans="1:8" ht="15" thickBot="1" x14ac:dyDescent="0.35">
      <c r="A42" s="247">
        <v>3551</v>
      </c>
      <c r="B42" s="248" t="s">
        <v>239</v>
      </c>
      <c r="C42" s="249">
        <v>1</v>
      </c>
      <c r="D42" s="250">
        <v>35</v>
      </c>
      <c r="F42" s="95">
        <v>0</v>
      </c>
      <c r="G42" s="350"/>
      <c r="H42" s="350"/>
    </row>
    <row r="43" spans="1:8" ht="15" thickBot="1" x14ac:dyDescent="0.35">
      <c r="A43" s="247">
        <v>3552</v>
      </c>
      <c r="B43" s="248" t="s">
        <v>240</v>
      </c>
      <c r="C43" s="249">
        <v>1</v>
      </c>
      <c r="D43" s="250">
        <v>35</v>
      </c>
      <c r="F43" s="95">
        <v>0</v>
      </c>
      <c r="G43" s="350"/>
      <c r="H43" s="350"/>
    </row>
    <row r="44" spans="1:8" ht="15" thickBot="1" x14ac:dyDescent="0.35">
      <c r="A44" s="247">
        <v>3560</v>
      </c>
      <c r="B44" s="248" t="s">
        <v>241</v>
      </c>
      <c r="C44" s="249">
        <v>1</v>
      </c>
      <c r="D44" s="250">
        <v>35</v>
      </c>
      <c r="F44" s="95">
        <v>0</v>
      </c>
      <c r="G44" s="95">
        <v>0</v>
      </c>
      <c r="H44" s="313">
        <v>0</v>
      </c>
    </row>
    <row r="45" spans="1:8" ht="15" thickBot="1" x14ac:dyDescent="0.35">
      <c r="A45" s="247">
        <v>3561</v>
      </c>
      <c r="B45" s="248" t="s">
        <v>242</v>
      </c>
      <c r="C45" s="249">
        <v>1</v>
      </c>
      <c r="D45" s="250">
        <v>35</v>
      </c>
      <c r="F45" s="95">
        <v>0</v>
      </c>
      <c r="G45" s="350"/>
      <c r="H45" s="350"/>
    </row>
    <row r="46" spans="1:8" ht="15" thickBot="1" x14ac:dyDescent="0.35">
      <c r="A46" s="247">
        <v>3562</v>
      </c>
      <c r="B46" s="248" t="s">
        <v>243</v>
      </c>
      <c r="C46" s="249">
        <v>1</v>
      </c>
      <c r="D46" s="250">
        <v>35</v>
      </c>
      <c r="F46" s="95">
        <v>0</v>
      </c>
      <c r="G46" s="350"/>
      <c r="H46" s="350"/>
    </row>
    <row r="47" spans="1:8" ht="15" thickBot="1" x14ac:dyDescent="0.35">
      <c r="A47" s="247">
        <v>3570</v>
      </c>
      <c r="B47" s="248" t="s">
        <v>244</v>
      </c>
      <c r="C47" s="249">
        <v>1</v>
      </c>
      <c r="D47" s="250">
        <v>35</v>
      </c>
      <c r="F47" s="95">
        <v>0</v>
      </c>
      <c r="G47" s="95">
        <v>0</v>
      </c>
      <c r="H47" s="313">
        <v>0</v>
      </c>
    </row>
    <row r="48" spans="1:8" ht="15" thickBot="1" x14ac:dyDescent="0.35">
      <c r="A48" s="247">
        <v>3571</v>
      </c>
      <c r="B48" s="248" t="s">
        <v>245</v>
      </c>
      <c r="C48" s="249">
        <v>1</v>
      </c>
      <c r="D48" s="250">
        <v>35</v>
      </c>
      <c r="F48" s="95">
        <v>0</v>
      </c>
      <c r="G48" s="350"/>
      <c r="H48" s="350"/>
    </row>
    <row r="49" spans="1:8" ht="15" thickBot="1" x14ac:dyDescent="0.35">
      <c r="A49" s="247">
        <v>3572</v>
      </c>
      <c r="B49" s="248" t="s">
        <v>246</v>
      </c>
      <c r="C49" s="249">
        <v>1</v>
      </c>
      <c r="D49" s="250">
        <v>35</v>
      </c>
      <c r="F49" s="95">
        <v>0</v>
      </c>
      <c r="G49" s="350"/>
      <c r="H49" s="350"/>
    </row>
    <row r="50" spans="1:8" ht="15" thickBot="1" x14ac:dyDescent="0.35">
      <c r="A50" s="247">
        <v>3600</v>
      </c>
      <c r="B50" s="248" t="s">
        <v>247</v>
      </c>
      <c r="C50" s="249">
        <v>1</v>
      </c>
      <c r="D50" s="250">
        <v>35</v>
      </c>
      <c r="F50" s="95">
        <v>0</v>
      </c>
      <c r="G50" s="95">
        <v>0</v>
      </c>
      <c r="H50" s="348">
        <v>0.16666666666666666</v>
      </c>
    </row>
    <row r="51" spans="1:8" ht="15" thickBot="1" x14ac:dyDescent="0.35">
      <c r="A51" s="247">
        <v>3610</v>
      </c>
      <c r="B51" s="248" t="s">
        <v>248</v>
      </c>
      <c r="C51" s="249">
        <v>1</v>
      </c>
      <c r="D51" s="250">
        <v>35</v>
      </c>
      <c r="F51" s="95">
        <v>0</v>
      </c>
      <c r="G51" s="95">
        <v>0</v>
      </c>
      <c r="H51" s="351">
        <v>0.33333333333333331</v>
      </c>
    </row>
    <row r="52" spans="1:8" ht="15" thickBot="1" x14ac:dyDescent="0.35">
      <c r="A52" s="247">
        <v>3611</v>
      </c>
      <c r="B52" s="248" t="s">
        <v>249</v>
      </c>
      <c r="C52" s="249">
        <v>1</v>
      </c>
      <c r="D52" s="250">
        <v>35</v>
      </c>
      <c r="F52" s="95">
        <v>0</v>
      </c>
      <c r="G52" s="350"/>
      <c r="H52" s="350"/>
    </row>
    <row r="53" spans="1:8" ht="15" thickBot="1" x14ac:dyDescent="0.35">
      <c r="A53" s="247">
        <v>3612</v>
      </c>
      <c r="B53" s="248" t="s">
        <v>250</v>
      </c>
      <c r="C53" s="249">
        <v>1</v>
      </c>
      <c r="D53" s="250">
        <v>35</v>
      </c>
      <c r="F53" s="95">
        <v>0</v>
      </c>
      <c r="G53" s="350"/>
      <c r="H53" s="350"/>
    </row>
    <row r="54" spans="1:8" ht="15" thickBot="1" x14ac:dyDescent="0.35">
      <c r="A54" s="247">
        <v>3620</v>
      </c>
      <c r="B54" s="248" t="s">
        <v>251</v>
      </c>
      <c r="C54" s="249">
        <v>1</v>
      </c>
      <c r="D54" s="250">
        <v>35</v>
      </c>
      <c r="F54" s="95">
        <v>0</v>
      </c>
      <c r="G54" s="314">
        <v>0</v>
      </c>
      <c r="H54" s="352">
        <v>0.33333333333333331</v>
      </c>
    </row>
    <row r="55" spans="1:8" ht="15" thickBot="1" x14ac:dyDescent="0.35">
      <c r="A55" s="247">
        <v>3621</v>
      </c>
      <c r="B55" s="248" t="s">
        <v>252</v>
      </c>
      <c r="C55" s="249">
        <v>1</v>
      </c>
      <c r="D55" s="250">
        <v>35</v>
      </c>
      <c r="F55" s="95">
        <v>0</v>
      </c>
      <c r="G55" s="315"/>
      <c r="H55" s="350"/>
    </row>
    <row r="56" spans="1:8" ht="15" thickBot="1" x14ac:dyDescent="0.35">
      <c r="A56" s="247">
        <v>3622</v>
      </c>
      <c r="B56" s="248" t="s">
        <v>253</v>
      </c>
      <c r="C56" s="249">
        <v>1</v>
      </c>
      <c r="D56" s="250">
        <v>35</v>
      </c>
      <c r="F56" s="95">
        <v>0</v>
      </c>
      <c r="G56" s="315"/>
      <c r="H56" s="350"/>
    </row>
    <row r="57" spans="1:8" ht="15" thickBot="1" x14ac:dyDescent="0.35">
      <c r="A57" s="247">
        <v>3630</v>
      </c>
      <c r="B57" s="248" t="s">
        <v>254</v>
      </c>
      <c r="C57" s="249">
        <v>1</v>
      </c>
      <c r="D57" s="250">
        <v>35</v>
      </c>
      <c r="F57" s="95">
        <v>0</v>
      </c>
      <c r="G57" s="95">
        <v>0</v>
      </c>
      <c r="H57" s="351">
        <v>0.33333333333333331</v>
      </c>
    </row>
    <row r="58" spans="1:8" ht="15" thickBot="1" x14ac:dyDescent="0.35">
      <c r="A58" s="247">
        <v>3631</v>
      </c>
      <c r="B58" s="248" t="s">
        <v>255</v>
      </c>
      <c r="C58" s="249">
        <v>1</v>
      </c>
      <c r="D58" s="250">
        <v>35</v>
      </c>
      <c r="F58" s="95">
        <v>0</v>
      </c>
      <c r="G58" s="350"/>
      <c r="H58" s="350"/>
    </row>
    <row r="59" spans="1:8" ht="15" thickBot="1" x14ac:dyDescent="0.35">
      <c r="A59" s="247">
        <v>3632</v>
      </c>
      <c r="B59" s="248" t="s">
        <v>256</v>
      </c>
      <c r="C59" s="249">
        <v>1</v>
      </c>
      <c r="D59" s="250">
        <v>35</v>
      </c>
      <c r="F59" s="95">
        <v>0</v>
      </c>
      <c r="G59" s="350"/>
      <c r="H59" s="350"/>
    </row>
    <row r="60" spans="1:8" ht="15" thickBot="1" x14ac:dyDescent="0.35">
      <c r="A60" s="247">
        <v>4000</v>
      </c>
      <c r="B60" s="248" t="s">
        <v>257</v>
      </c>
      <c r="C60" s="249">
        <v>1</v>
      </c>
      <c r="D60" s="250">
        <v>35</v>
      </c>
      <c r="F60" s="95">
        <v>0</v>
      </c>
      <c r="G60" s="95">
        <v>0</v>
      </c>
      <c r="H60" s="347">
        <v>20</v>
      </c>
    </row>
    <row r="61" spans="1:8" ht="15" thickBot="1" x14ac:dyDescent="0.35">
      <c r="A61" s="247">
        <v>4100</v>
      </c>
      <c r="B61" s="248" t="s">
        <v>258</v>
      </c>
      <c r="C61" s="249">
        <v>1</v>
      </c>
      <c r="D61" s="250">
        <v>35</v>
      </c>
      <c r="F61" s="95">
        <v>0</v>
      </c>
      <c r="G61" s="95">
        <v>0</v>
      </c>
      <c r="H61" s="95">
        <v>0</v>
      </c>
    </row>
    <row r="62" spans="1:8" ht="15" thickBot="1" x14ac:dyDescent="0.35">
      <c r="A62" s="247">
        <v>4200</v>
      </c>
      <c r="B62" s="248" t="s">
        <v>259</v>
      </c>
      <c r="C62" s="249">
        <v>1</v>
      </c>
      <c r="D62" s="250">
        <v>35</v>
      </c>
      <c r="F62" s="95">
        <v>0</v>
      </c>
      <c r="G62" s="95">
        <v>0</v>
      </c>
      <c r="H62" s="95">
        <v>0</v>
      </c>
    </row>
    <row r="63" spans="1:8" ht="15" thickBot="1" x14ac:dyDescent="0.35">
      <c r="A63" s="247">
        <v>4300</v>
      </c>
      <c r="B63" s="248" t="s">
        <v>260</v>
      </c>
      <c r="C63" s="249">
        <v>1</v>
      </c>
      <c r="D63" s="250">
        <v>35</v>
      </c>
      <c r="F63" s="95">
        <v>0</v>
      </c>
      <c r="G63" s="95">
        <v>0</v>
      </c>
      <c r="H63" s="95">
        <v>0</v>
      </c>
    </row>
    <row r="64" spans="1:8" ht="15" thickBot="1" x14ac:dyDescent="0.35">
      <c r="A64" s="247">
        <v>4400</v>
      </c>
      <c r="B64" s="248" t="s">
        <v>261</v>
      </c>
      <c r="C64" s="249">
        <v>1</v>
      </c>
      <c r="D64" s="250">
        <v>35</v>
      </c>
      <c r="F64" s="95">
        <v>0</v>
      </c>
      <c r="G64" s="95">
        <v>0</v>
      </c>
      <c r="H64" s="95">
        <v>0</v>
      </c>
    </row>
    <row r="65" spans="1:8" ht="15" thickBot="1" x14ac:dyDescent="0.35">
      <c r="A65" s="247">
        <v>4500</v>
      </c>
      <c r="B65" s="248" t="s">
        <v>262</v>
      </c>
      <c r="C65" s="249">
        <v>1</v>
      </c>
      <c r="D65" s="250">
        <v>35</v>
      </c>
      <c r="F65" s="95">
        <v>0</v>
      </c>
      <c r="G65" s="95">
        <v>0</v>
      </c>
      <c r="H65" s="95">
        <v>0</v>
      </c>
    </row>
    <row r="66" spans="1:8" ht="15" thickBot="1" x14ac:dyDescent="0.35">
      <c r="A66" s="247">
        <v>4600</v>
      </c>
      <c r="B66" s="248" t="s">
        <v>263</v>
      </c>
      <c r="C66" s="249">
        <v>1</v>
      </c>
      <c r="D66" s="250">
        <v>35</v>
      </c>
      <c r="F66" s="95">
        <v>0</v>
      </c>
      <c r="G66" s="95">
        <v>0</v>
      </c>
      <c r="H66" s="95">
        <v>0</v>
      </c>
    </row>
    <row r="67" spans="1:8" ht="15" thickBot="1" x14ac:dyDescent="0.35">
      <c r="A67" s="247">
        <v>4700</v>
      </c>
      <c r="B67" s="248" t="s">
        <v>264</v>
      </c>
      <c r="C67" s="249">
        <v>1</v>
      </c>
      <c r="D67" s="250">
        <v>35</v>
      </c>
      <c r="F67" s="95">
        <v>0</v>
      </c>
      <c r="G67" s="95">
        <v>0</v>
      </c>
      <c r="H67" s="95">
        <v>0</v>
      </c>
    </row>
  </sheetData>
  <sheetProtection sheet="1" objects="1" scenarios="1"/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W70"/>
  <sheetViews>
    <sheetView showGridLines="0" zoomScale="50" zoomScaleNormal="50" workbookViewId="0">
      <selection activeCell="F4" sqref="F4:N4"/>
    </sheetView>
  </sheetViews>
  <sheetFormatPr baseColWidth="10" defaultRowHeight="14.4" x14ac:dyDescent="0.3"/>
  <cols>
    <col min="12" max="12" width="13.33203125" customWidth="1"/>
    <col min="13" max="13" width="13.44140625" bestFit="1" customWidth="1"/>
  </cols>
  <sheetData>
    <row r="2" spans="3:55" ht="15" thickBot="1" x14ac:dyDescent="0.35"/>
    <row r="3" spans="3:55" ht="20.399999999999999" x14ac:dyDescent="0.35">
      <c r="C3" s="116"/>
      <c r="D3" s="117"/>
      <c r="E3" s="118"/>
      <c r="F3" s="334" t="s">
        <v>90</v>
      </c>
      <c r="G3" s="334"/>
      <c r="H3" s="334"/>
      <c r="I3" s="334"/>
      <c r="J3" s="334"/>
      <c r="K3" s="334"/>
      <c r="L3" s="334"/>
      <c r="M3" s="334"/>
      <c r="N3" s="334"/>
      <c r="O3" s="119"/>
      <c r="P3" s="119"/>
      <c r="Q3" s="119"/>
      <c r="R3" s="119"/>
      <c r="S3" s="119"/>
      <c r="T3" s="119"/>
      <c r="U3" s="119"/>
      <c r="V3" s="120"/>
      <c r="BB3" s="121"/>
      <c r="BC3" s="121"/>
    </row>
    <row r="4" spans="3:55" ht="20.399999999999999" x14ac:dyDescent="0.35">
      <c r="C4" s="122"/>
      <c r="D4" s="123"/>
      <c r="E4" s="123"/>
      <c r="F4" s="335" t="str">
        <f>+IF(L61=2,"Modelo de calificación según Acuerdo SUGEF 24-00",IF(L61=1,"Modelo de calificación según Acuerdo SUGEF 27-00","Error en la celda [L61]"))</f>
        <v>Modelo de calificación según Acuerdo SUGEF 24-00</v>
      </c>
      <c r="G4" s="335"/>
      <c r="H4" s="335"/>
      <c r="I4" s="335"/>
      <c r="J4" s="335"/>
      <c r="K4" s="335"/>
      <c r="L4" s="335"/>
      <c r="M4" s="335"/>
      <c r="N4" s="335"/>
      <c r="O4" s="124"/>
      <c r="P4" s="124"/>
      <c r="Q4" s="124"/>
      <c r="R4" s="124"/>
      <c r="S4" s="124"/>
      <c r="T4" s="124"/>
      <c r="U4" s="124"/>
      <c r="V4" s="125"/>
      <c r="BB4" s="121"/>
      <c r="BC4" s="121"/>
    </row>
    <row r="5" spans="3:55" ht="20.399999999999999" x14ac:dyDescent="0.35">
      <c r="C5" s="126"/>
      <c r="D5" s="127"/>
      <c r="E5" s="123"/>
      <c r="F5" s="338">
        <v>42004</v>
      </c>
      <c r="G5" s="338"/>
      <c r="H5" s="338"/>
      <c r="I5" s="338"/>
      <c r="J5" s="229"/>
      <c r="K5" s="229"/>
      <c r="L5" s="229"/>
      <c r="M5" s="229"/>
      <c r="N5" s="229"/>
      <c r="O5" s="124"/>
      <c r="P5" s="124"/>
      <c r="Q5" s="124"/>
      <c r="R5" s="124"/>
      <c r="S5" s="124"/>
      <c r="T5" s="124"/>
      <c r="U5" s="124"/>
      <c r="V5" s="125"/>
      <c r="BB5" s="121"/>
      <c r="BC5" s="121"/>
    </row>
    <row r="6" spans="3:55" ht="19.2" x14ac:dyDescent="0.35">
      <c r="C6" s="130"/>
      <c r="D6" s="127"/>
      <c r="E6" s="129"/>
      <c r="F6" s="336"/>
      <c r="G6" s="336"/>
      <c r="H6" s="336"/>
      <c r="I6" s="336"/>
      <c r="J6" s="336"/>
      <c r="K6" s="336"/>
      <c r="L6" s="336"/>
      <c r="M6" s="336"/>
      <c r="N6" s="336"/>
      <c r="O6" s="124"/>
      <c r="P6" s="124"/>
      <c r="Q6" s="124"/>
      <c r="R6" s="124"/>
      <c r="S6" s="124"/>
      <c r="T6" s="124"/>
      <c r="U6" s="124"/>
      <c r="V6" s="125"/>
      <c r="AO6" s="121"/>
      <c r="AQ6" s="121"/>
      <c r="AR6" s="121"/>
      <c r="AS6" s="121"/>
      <c r="BB6" s="121"/>
      <c r="BC6" s="121"/>
    </row>
    <row r="7" spans="3:55" ht="18" x14ac:dyDescent="0.35">
      <c r="C7" s="131" t="s">
        <v>154</v>
      </c>
      <c r="D7" s="337" t="s">
        <v>155</v>
      </c>
      <c r="E7" s="337"/>
      <c r="F7" s="337"/>
      <c r="G7" s="132"/>
      <c r="H7" s="133" t="s">
        <v>156</v>
      </c>
      <c r="I7" s="134"/>
      <c r="J7" s="133" t="s">
        <v>157</v>
      </c>
      <c r="K7" s="134"/>
      <c r="L7" s="133" t="s">
        <v>158</v>
      </c>
      <c r="M7" s="135"/>
      <c r="N7" s="133" t="s">
        <v>158</v>
      </c>
      <c r="O7" s="136"/>
      <c r="P7" s="133" t="s">
        <v>158</v>
      </c>
      <c r="Q7" s="136"/>
      <c r="R7" s="133" t="s">
        <v>158</v>
      </c>
      <c r="S7" s="134"/>
      <c r="T7" s="137" t="s">
        <v>159</v>
      </c>
      <c r="U7" s="137"/>
      <c r="V7" s="138"/>
      <c r="AO7" s="121"/>
      <c r="AQ7" s="121"/>
      <c r="AR7" s="121"/>
      <c r="AS7" s="121"/>
      <c r="BB7" s="121"/>
      <c r="BC7" s="121"/>
    </row>
    <row r="8" spans="3:55" ht="18" x14ac:dyDescent="0.35">
      <c r="C8" s="139" t="s">
        <v>160</v>
      </c>
      <c r="D8" s="132"/>
      <c r="E8" s="132"/>
      <c r="F8" s="132"/>
      <c r="G8" s="132"/>
      <c r="H8" s="132"/>
      <c r="I8" s="134"/>
      <c r="J8" s="133" t="s">
        <v>161</v>
      </c>
      <c r="K8" s="134"/>
      <c r="L8" s="140" t="s">
        <v>162</v>
      </c>
      <c r="M8" s="141"/>
      <c r="N8" s="133">
        <v>1</v>
      </c>
      <c r="O8" s="124"/>
      <c r="P8" s="133">
        <v>2</v>
      </c>
      <c r="Q8" s="124"/>
      <c r="R8" s="133">
        <v>3</v>
      </c>
      <c r="S8" s="134"/>
      <c r="T8" s="137"/>
      <c r="U8" s="137"/>
      <c r="V8" s="138"/>
      <c r="AO8" s="121"/>
      <c r="AQ8" s="121"/>
      <c r="AR8" s="121"/>
      <c r="AS8" s="121"/>
      <c r="BB8" s="121"/>
      <c r="BC8" s="121"/>
    </row>
    <row r="9" spans="3:55" ht="15.6" customHeight="1" x14ac:dyDescent="0.3">
      <c r="C9" s="142" t="s">
        <v>197</v>
      </c>
      <c r="D9" s="143"/>
      <c r="E9" s="144"/>
      <c r="F9" s="144"/>
      <c r="G9" s="144"/>
      <c r="H9" s="144"/>
      <c r="I9" s="144"/>
      <c r="J9" s="144"/>
      <c r="K9" s="144"/>
      <c r="L9" s="145"/>
      <c r="M9" s="145"/>
      <c r="N9" s="145"/>
      <c r="O9" s="145"/>
      <c r="P9" s="145"/>
      <c r="Q9" s="145"/>
      <c r="R9" s="145"/>
      <c r="S9" s="144"/>
      <c r="T9" s="244"/>
      <c r="U9" s="244"/>
      <c r="V9" s="146"/>
      <c r="AO9" s="121"/>
      <c r="AQ9" s="121"/>
      <c r="AR9" s="121"/>
      <c r="AS9" s="121"/>
      <c r="BB9" s="121"/>
      <c r="BC9" s="121"/>
    </row>
    <row r="10" spans="3:55" ht="15.6" x14ac:dyDescent="0.3">
      <c r="C10" s="142"/>
      <c r="D10" s="143"/>
      <c r="E10" s="144"/>
      <c r="F10" s="144"/>
      <c r="G10" s="144"/>
      <c r="H10" s="144"/>
      <c r="I10" s="144"/>
      <c r="J10" s="144"/>
      <c r="K10" s="144"/>
      <c r="L10" s="145"/>
      <c r="M10" s="145"/>
      <c r="N10" s="145"/>
      <c r="O10" s="145"/>
      <c r="P10" s="147"/>
      <c r="Q10" s="145"/>
      <c r="R10" s="145"/>
      <c r="S10" s="144"/>
      <c r="T10" s="244"/>
      <c r="U10" s="244"/>
      <c r="V10" s="146"/>
      <c r="AO10" s="121"/>
      <c r="AQ10" s="121"/>
      <c r="AR10" s="121"/>
      <c r="AS10" s="121"/>
      <c r="BB10" s="121"/>
      <c r="BC10" s="121"/>
    </row>
    <row r="11" spans="3:55" ht="15.6" customHeight="1" x14ac:dyDescent="0.3">
      <c r="C11" s="148" t="s">
        <v>163</v>
      </c>
      <c r="D11" s="149"/>
      <c r="E11" s="144"/>
      <c r="F11" s="144"/>
      <c r="G11" s="144"/>
      <c r="H11" s="293"/>
      <c r="I11" s="294"/>
      <c r="J11" s="295">
        <f t="shared" ref="J11" si="0">IF(L11&gt;=M11,1,IF(N11&gt;=O11,2,IF(P11&gt;=Q11,3,IF(Q11&gt;R11,4,"error"))))</f>
        <v>1</v>
      </c>
      <c r="K11" s="150"/>
      <c r="L11" s="269">
        <v>0.1</v>
      </c>
      <c r="M11" s="166">
        <v>0.1</v>
      </c>
      <c r="N11" s="275"/>
      <c r="O11" s="166">
        <v>0.09</v>
      </c>
      <c r="P11" s="281"/>
      <c r="Q11" s="166">
        <v>0.08</v>
      </c>
      <c r="R11" s="287"/>
      <c r="S11" s="150"/>
      <c r="T11" s="339" t="str">
        <f>IF(J11=1,"Nivel Normal",IF(J11=2,"Nivel 1",IF(J11=3,"Nivel 2","Nivel 3")))</f>
        <v>Nivel Normal</v>
      </c>
      <c r="U11" s="339"/>
      <c r="V11" s="146"/>
      <c r="BB11" s="121"/>
      <c r="BC11" s="121"/>
    </row>
    <row r="12" spans="3:55" ht="21" x14ac:dyDescent="0.4">
      <c r="C12" s="128"/>
      <c r="D12" s="154"/>
      <c r="E12" s="154"/>
      <c r="F12" s="154"/>
      <c r="G12" s="154"/>
      <c r="H12" s="242"/>
      <c r="I12" s="241"/>
      <c r="J12" s="296"/>
      <c r="K12" s="155"/>
      <c r="L12" s="270"/>
      <c r="M12" s="158"/>
      <c r="N12" s="276"/>
      <c r="O12" s="159"/>
      <c r="P12" s="282"/>
      <c r="Q12" s="159"/>
      <c r="R12" s="288"/>
      <c r="S12" s="155"/>
      <c r="T12" s="157"/>
      <c r="U12" s="160"/>
      <c r="V12" s="146"/>
      <c r="BB12" s="121"/>
      <c r="BC12" s="121"/>
    </row>
    <row r="13" spans="3:55" ht="21" x14ac:dyDescent="0.4">
      <c r="C13" s="142" t="str">
        <f>+IF(L61=2,"Acuerdo SUGEF 24-00",IF(L61=1,"Acuerdo SUGEF 27-00","Error en la celda [L61]"))</f>
        <v>Acuerdo SUGEF 24-00</v>
      </c>
      <c r="D13" s="154"/>
      <c r="E13" s="154"/>
      <c r="F13" s="154"/>
      <c r="G13" s="154"/>
      <c r="H13" s="242"/>
      <c r="I13" s="241"/>
      <c r="J13" s="296"/>
      <c r="K13" s="155"/>
      <c r="L13" s="270"/>
      <c r="M13" s="158"/>
      <c r="N13" s="276"/>
      <c r="O13" s="159"/>
      <c r="P13" s="282"/>
      <c r="Q13" s="159"/>
      <c r="R13" s="288"/>
      <c r="S13" s="155"/>
      <c r="T13" s="157"/>
      <c r="U13" s="160"/>
      <c r="V13" s="146"/>
      <c r="BB13" s="121"/>
      <c r="BC13" s="121"/>
    </row>
    <row r="14" spans="3:55" ht="21" x14ac:dyDescent="0.4">
      <c r="C14" s="128"/>
      <c r="D14" s="154"/>
      <c r="E14" s="154"/>
      <c r="F14" s="154"/>
      <c r="G14" s="154"/>
      <c r="H14" s="242"/>
      <c r="I14" s="241"/>
      <c r="J14" s="296"/>
      <c r="K14" s="155"/>
      <c r="L14" s="270"/>
      <c r="M14" s="158"/>
      <c r="N14" s="276"/>
      <c r="O14" s="159"/>
      <c r="P14" s="282"/>
      <c r="Q14" s="159"/>
      <c r="R14" s="288"/>
      <c r="S14" s="155"/>
      <c r="T14" s="157"/>
      <c r="U14" s="160"/>
      <c r="V14" s="146"/>
      <c r="BB14" s="121"/>
      <c r="BC14" s="121"/>
    </row>
    <row r="15" spans="3:55" ht="15.6" x14ac:dyDescent="0.3">
      <c r="C15" s="161" t="s">
        <v>164</v>
      </c>
      <c r="D15" s="162"/>
      <c r="E15" s="163"/>
      <c r="F15" s="163"/>
      <c r="G15" s="163"/>
      <c r="H15" s="265"/>
      <c r="I15" s="265"/>
      <c r="J15" s="297"/>
      <c r="K15" s="163"/>
      <c r="L15" s="271"/>
      <c r="M15" s="164"/>
      <c r="N15" s="277"/>
      <c r="O15" s="164"/>
      <c r="P15" s="283"/>
      <c r="Q15" s="164"/>
      <c r="R15" s="289"/>
      <c r="S15" s="163"/>
      <c r="T15" s="164"/>
      <c r="U15" s="164"/>
      <c r="V15" s="146"/>
      <c r="BB15" s="121"/>
      <c r="BC15" s="121"/>
    </row>
    <row r="16" spans="3:55" ht="15.6" x14ac:dyDescent="0.3">
      <c r="C16" s="148" t="s">
        <v>165</v>
      </c>
      <c r="D16" s="165"/>
      <c r="E16" s="163"/>
      <c r="F16" s="163"/>
      <c r="G16" s="163"/>
      <c r="H16" s="298">
        <v>1</v>
      </c>
      <c r="I16" s="241"/>
      <c r="J16" s="295">
        <f>IF(L16&lt;=M16,1,IF(N16&lt;=O16, 2,IF(P16&lt;=Q16,3,4)))</f>
        <v>1</v>
      </c>
      <c r="K16" s="155"/>
      <c r="L16" s="269">
        <v>0</v>
      </c>
      <c r="M16" s="166">
        <v>0</v>
      </c>
      <c r="N16" s="275"/>
      <c r="O16" s="166">
        <v>0.1</v>
      </c>
      <c r="P16" s="281"/>
      <c r="Q16" s="166">
        <v>0.2</v>
      </c>
      <c r="R16" s="287"/>
      <c r="S16" s="155"/>
      <c r="T16" s="167">
        <f>+H16*J16</f>
        <v>1</v>
      </c>
      <c r="U16" s="167"/>
      <c r="V16" s="168"/>
      <c r="BB16" s="121"/>
      <c r="BC16" s="121"/>
    </row>
    <row r="17" spans="3:55" ht="15.6" x14ac:dyDescent="0.3">
      <c r="C17" s="169"/>
      <c r="D17" s="170"/>
      <c r="E17" s="163"/>
      <c r="F17" s="163"/>
      <c r="G17" s="163"/>
      <c r="H17" s="299"/>
      <c r="I17" s="241"/>
      <c r="J17" s="300"/>
      <c r="K17" s="155"/>
      <c r="L17" s="272"/>
      <c r="M17" s="155"/>
      <c r="N17" s="278"/>
      <c r="O17" s="155"/>
      <c r="P17" s="284"/>
      <c r="Q17" s="155"/>
      <c r="R17" s="290"/>
      <c r="S17" s="155"/>
      <c r="T17" s="171"/>
      <c r="U17" s="171"/>
      <c r="V17" s="168"/>
      <c r="BB17" s="121"/>
      <c r="BC17" s="121"/>
    </row>
    <row r="18" spans="3:55" ht="15.6" x14ac:dyDescent="0.3">
      <c r="C18" s="172" t="s">
        <v>166</v>
      </c>
      <c r="D18" s="170"/>
      <c r="E18" s="163"/>
      <c r="F18" s="163"/>
      <c r="G18" s="163"/>
      <c r="H18" s="299"/>
      <c r="I18" s="241"/>
      <c r="J18" s="300"/>
      <c r="K18" s="155"/>
      <c r="L18" s="272"/>
      <c r="M18" s="155"/>
      <c r="N18" s="278"/>
      <c r="O18" s="155"/>
      <c r="P18" s="284"/>
      <c r="Q18" s="155"/>
      <c r="R18" s="290"/>
      <c r="S18" s="155"/>
      <c r="T18" s="171"/>
      <c r="U18" s="171"/>
      <c r="V18" s="168"/>
      <c r="BB18" s="121"/>
      <c r="BC18" s="121"/>
    </row>
    <row r="19" spans="3:55" ht="15.6" x14ac:dyDescent="0.3">
      <c r="C19" s="148" t="s">
        <v>167</v>
      </c>
      <c r="D19" s="165"/>
      <c r="E19" s="163"/>
      <c r="F19" s="163"/>
      <c r="G19" s="163"/>
      <c r="H19" s="298">
        <v>0.5</v>
      </c>
      <c r="I19" s="241"/>
      <c r="J19" s="295">
        <f>IF(R19&gt;Q19,4,IF(P19&gt;O19,3,IF(N19&gt;M19,2,IF(M19&gt;=L19,1,"error"))))</f>
        <v>1</v>
      </c>
      <c r="K19" s="155"/>
      <c r="L19" s="269">
        <v>0.03</v>
      </c>
      <c r="M19" s="166">
        <v>0.03</v>
      </c>
      <c r="N19" s="275"/>
      <c r="O19" s="166">
        <v>0.1</v>
      </c>
      <c r="P19" s="281"/>
      <c r="Q19" s="166">
        <v>0.15</v>
      </c>
      <c r="R19" s="287"/>
      <c r="S19" s="155"/>
      <c r="T19" s="171"/>
      <c r="U19" s="171"/>
      <c r="V19" s="168"/>
      <c r="BB19" s="121"/>
      <c r="BC19" s="121"/>
    </row>
    <row r="20" spans="3:55" ht="15.6" x14ac:dyDescent="0.3">
      <c r="C20" s="148" t="s">
        <v>168</v>
      </c>
      <c r="D20" s="165"/>
      <c r="E20" s="163"/>
      <c r="F20" s="163"/>
      <c r="G20" s="163"/>
      <c r="H20" s="298">
        <v>0.5</v>
      </c>
      <c r="I20" s="241"/>
      <c r="J20" s="295">
        <f>IF(R20&gt;Q20,4,IF(P20&gt;O20,3,IF(N20&gt;M20,2,IF(M20&gt;=L20,1,"error"))))</f>
        <v>1</v>
      </c>
      <c r="K20" s="155"/>
      <c r="L20" s="269">
        <v>1.7000000000000001E-2</v>
      </c>
      <c r="M20" s="166">
        <v>1.7000000000000001E-2</v>
      </c>
      <c r="N20" s="275"/>
      <c r="O20" s="166">
        <v>3.6999999999999998E-2</v>
      </c>
      <c r="P20" s="281"/>
      <c r="Q20" s="166">
        <v>8.5999999999999993E-2</v>
      </c>
      <c r="R20" s="287"/>
      <c r="S20" s="155"/>
      <c r="T20" s="167">
        <f>+SUMPRODUCT(H19:H20,J19:J20)</f>
        <v>1</v>
      </c>
      <c r="U20" s="167"/>
      <c r="V20" s="168"/>
      <c r="BB20" s="121"/>
      <c r="BC20" s="121"/>
    </row>
    <row r="21" spans="3:55" ht="15.6" x14ac:dyDescent="0.3">
      <c r="C21" s="169"/>
      <c r="D21" s="170"/>
      <c r="E21" s="163"/>
      <c r="F21" s="163"/>
      <c r="G21" s="163"/>
      <c r="H21" s="299"/>
      <c r="I21" s="241"/>
      <c r="J21" s="300"/>
      <c r="K21" s="155"/>
      <c r="L21" s="269"/>
      <c r="M21" s="155"/>
      <c r="N21" s="275"/>
      <c r="O21" s="155"/>
      <c r="P21" s="281"/>
      <c r="Q21" s="155"/>
      <c r="R21" s="287"/>
      <c r="S21" s="155"/>
      <c r="T21" s="171"/>
      <c r="U21" s="171"/>
      <c r="V21" s="168"/>
      <c r="BB21" s="121"/>
      <c r="BC21" s="121"/>
    </row>
    <row r="22" spans="3:55" ht="15.6" x14ac:dyDescent="0.3">
      <c r="C22" s="173" t="s">
        <v>169</v>
      </c>
      <c r="D22" s="170"/>
      <c r="E22" s="163"/>
      <c r="F22" s="163"/>
      <c r="G22" s="163"/>
      <c r="H22" s="299"/>
      <c r="I22" s="241"/>
      <c r="J22" s="300"/>
      <c r="K22" s="155"/>
      <c r="L22" s="269"/>
      <c r="M22" s="155"/>
      <c r="N22" s="275"/>
      <c r="O22" s="155"/>
      <c r="P22" s="281"/>
      <c r="Q22" s="155"/>
      <c r="R22" s="287"/>
      <c r="S22" s="155"/>
      <c r="T22" s="171"/>
      <c r="U22" s="171"/>
      <c r="V22" s="168"/>
      <c r="BB22" s="121"/>
      <c r="BC22" s="121"/>
    </row>
    <row r="23" spans="3:55" ht="15.6" x14ac:dyDescent="0.3">
      <c r="C23" s="148" t="s">
        <v>170</v>
      </c>
      <c r="D23" s="165"/>
      <c r="E23" s="163"/>
      <c r="F23" s="163"/>
      <c r="G23" s="163"/>
      <c r="H23" s="298">
        <v>0.5</v>
      </c>
      <c r="I23" s="241"/>
      <c r="J23" s="295">
        <f t="shared" ref="J23" si="1">IF(L23&gt;=M23,1,IF(N23&gt;=O23,2,IF(P23&gt;=Q23,3,IF(Q23&gt;R23,4,"error"))))</f>
        <v>1</v>
      </c>
      <c r="K23" s="155"/>
      <c r="L23" s="273">
        <v>0.95</v>
      </c>
      <c r="M23" s="174">
        <v>0.95</v>
      </c>
      <c r="N23" s="279"/>
      <c r="O23" s="174">
        <v>0.85</v>
      </c>
      <c r="P23" s="285"/>
      <c r="Q23" s="174">
        <v>0.75</v>
      </c>
      <c r="R23" s="291"/>
      <c r="S23" s="155"/>
      <c r="T23" s="171"/>
      <c r="U23" s="171"/>
      <c r="V23" s="168"/>
      <c r="BB23" s="121"/>
      <c r="BC23" s="121"/>
    </row>
    <row r="24" spans="3:55" ht="15.6" x14ac:dyDescent="0.3">
      <c r="C24" s="148" t="s">
        <v>198</v>
      </c>
      <c r="D24" s="165"/>
      <c r="E24" s="163"/>
      <c r="F24" s="163"/>
      <c r="G24" s="163"/>
      <c r="H24" s="298">
        <v>0.5</v>
      </c>
      <c r="I24" s="241"/>
      <c r="J24" s="295">
        <f>IF(R24&gt;Q24,4,IF(P24&gt;O24,3,IF(N24&gt;M24,2,IF(M24&gt;=L24,1,"error"))))</f>
        <v>1</v>
      </c>
      <c r="K24" s="155"/>
      <c r="L24" s="269">
        <v>0.88880000000000003</v>
      </c>
      <c r="M24" s="166">
        <f>5%/(ROUND(ROUND(L58,4)/8,6)+5%)</f>
        <v>0.88888888888888895</v>
      </c>
      <c r="N24" s="275"/>
      <c r="O24" s="166">
        <v>1</v>
      </c>
      <c r="P24" s="281"/>
      <c r="Q24" s="166">
        <f>1/(((-ROUND(L58/8,6)*100)+15)/15)</f>
        <v>1.0434782608695652</v>
      </c>
      <c r="R24" s="287"/>
      <c r="S24" s="155"/>
      <c r="T24" s="167">
        <f>+SUMPRODUCT(H23:H24,J23:J24)</f>
        <v>1</v>
      </c>
      <c r="U24" s="167"/>
      <c r="V24" s="168"/>
      <c r="BB24" s="121"/>
      <c r="BC24" s="121"/>
    </row>
    <row r="25" spans="3:55" ht="15.6" x14ac:dyDescent="0.3">
      <c r="C25" s="169"/>
      <c r="D25" s="170"/>
      <c r="E25" s="163"/>
      <c r="F25" s="163"/>
      <c r="G25" s="163"/>
      <c r="H25" s="299"/>
      <c r="I25" s="241"/>
      <c r="J25" s="300"/>
      <c r="K25" s="155"/>
      <c r="L25" s="269"/>
      <c r="M25" s="155"/>
      <c r="N25" s="275"/>
      <c r="O25" s="155"/>
      <c r="P25" s="281"/>
      <c r="Q25" s="155"/>
      <c r="R25" s="287"/>
      <c r="S25" s="155"/>
      <c r="T25" s="171"/>
      <c r="U25" s="171"/>
      <c r="V25" s="168"/>
      <c r="BB25" s="121"/>
      <c r="BC25" s="121"/>
    </row>
    <row r="26" spans="3:55" ht="15.6" x14ac:dyDescent="0.3">
      <c r="C26" s="173" t="s">
        <v>171</v>
      </c>
      <c r="D26" s="170"/>
      <c r="E26" s="163"/>
      <c r="F26" s="163"/>
      <c r="G26" s="163"/>
      <c r="H26" s="299"/>
      <c r="I26" s="241"/>
      <c r="J26" s="300"/>
      <c r="K26" s="155"/>
      <c r="L26" s="269"/>
      <c r="M26" s="155"/>
      <c r="N26" s="275"/>
      <c r="O26" s="155"/>
      <c r="P26" s="281"/>
      <c r="Q26" s="155"/>
      <c r="R26" s="287"/>
      <c r="S26" s="155"/>
      <c r="T26" s="171"/>
      <c r="U26" s="171"/>
      <c r="V26" s="168"/>
    </row>
    <row r="27" spans="3:55" ht="15.6" x14ac:dyDescent="0.3">
      <c r="C27" s="148" t="s">
        <v>172</v>
      </c>
      <c r="D27" s="165"/>
      <c r="E27" s="163"/>
      <c r="F27" s="163"/>
      <c r="G27" s="163"/>
      <c r="H27" s="298">
        <v>1</v>
      </c>
      <c r="I27" s="241"/>
      <c r="J27" s="295">
        <f>IF(R27&lt;Q27,4,IF(P27&lt;O27,3,IF(N27&lt;M27,2,1)))</f>
        <v>1</v>
      </c>
      <c r="K27" s="155"/>
      <c r="L27" s="269">
        <v>2.2168769924431866E-2</v>
      </c>
      <c r="M27" s="175">
        <v>0</v>
      </c>
      <c r="N27" s="275"/>
      <c r="O27" s="175">
        <v>-0.05</v>
      </c>
      <c r="P27" s="281"/>
      <c r="Q27" s="175">
        <v>-0.15</v>
      </c>
      <c r="R27" s="287"/>
      <c r="S27" s="155"/>
      <c r="T27" s="167">
        <f>+H27*J27</f>
        <v>1</v>
      </c>
      <c r="U27" s="171"/>
      <c r="V27" s="168"/>
    </row>
    <row r="28" spans="3:55" ht="15.6" x14ac:dyDescent="0.3">
      <c r="C28" s="148"/>
      <c r="D28" s="165"/>
      <c r="E28" s="163"/>
      <c r="F28" s="163"/>
      <c r="G28" s="163"/>
      <c r="H28" s="298"/>
      <c r="I28" s="241"/>
      <c r="J28" s="301"/>
      <c r="K28" s="155"/>
      <c r="L28" s="269"/>
      <c r="M28" s="176"/>
      <c r="N28" s="275"/>
      <c r="O28" s="176"/>
      <c r="P28" s="281"/>
      <c r="Q28" s="176"/>
      <c r="R28" s="287"/>
      <c r="S28" s="155"/>
      <c r="T28" s="167"/>
      <c r="U28" s="167"/>
      <c r="V28" s="168"/>
    </row>
    <row r="29" spans="3:55" ht="15.6" x14ac:dyDescent="0.3">
      <c r="C29" s="173" t="s">
        <v>173</v>
      </c>
      <c r="D29" s="170"/>
      <c r="E29" s="163"/>
      <c r="F29" s="163"/>
      <c r="G29" s="163"/>
      <c r="H29" s="299"/>
      <c r="I29" s="241"/>
      <c r="J29" s="300"/>
      <c r="K29" s="155"/>
      <c r="L29" s="272"/>
      <c r="M29" s="155"/>
      <c r="N29" s="275"/>
      <c r="O29" s="155"/>
      <c r="P29" s="281"/>
      <c r="Q29" s="155"/>
      <c r="R29" s="287"/>
      <c r="S29" s="155"/>
      <c r="T29" s="171"/>
      <c r="U29" s="171"/>
      <c r="V29" s="168"/>
    </row>
    <row r="30" spans="3:55" ht="21" x14ac:dyDescent="0.4">
      <c r="C30" s="148" t="s">
        <v>174</v>
      </c>
      <c r="D30" s="165"/>
      <c r="E30" s="163"/>
      <c r="F30" s="163"/>
      <c r="G30" s="163"/>
      <c r="H30" s="298">
        <f>IF(L59&gt;5%,0,IF(L61=1,1/3,0.5))</f>
        <v>0</v>
      </c>
      <c r="I30" s="241"/>
      <c r="J30" s="295">
        <f t="shared" ref="J30:J36" si="2">IF(L30&gt;=M30,1,IF(N30&gt;=O30,2,IF(P30&gt;=Q30,3,IF(Q30&gt;R30,4,"error"))))</f>
        <v>1</v>
      </c>
      <c r="K30" s="155"/>
      <c r="L30" s="273">
        <v>1.72</v>
      </c>
      <c r="M30" s="174">
        <v>1</v>
      </c>
      <c r="N30" s="279"/>
      <c r="O30" s="174">
        <v>0.83</v>
      </c>
      <c r="P30" s="285"/>
      <c r="Q30" s="174">
        <v>0.65</v>
      </c>
      <c r="R30" s="291"/>
      <c r="S30" s="177"/>
      <c r="T30" s="178"/>
      <c r="U30" s="178"/>
      <c r="V30" s="168"/>
    </row>
    <row r="31" spans="3:55" ht="21" x14ac:dyDescent="0.4">
      <c r="C31" s="148" t="s">
        <v>175</v>
      </c>
      <c r="D31" s="165"/>
      <c r="E31" s="163"/>
      <c r="F31" s="163"/>
      <c r="G31" s="163"/>
      <c r="H31" s="298">
        <f>IF(L59&gt;5%,0,IF(L61=1,1/3,0.5))</f>
        <v>0</v>
      </c>
      <c r="I31" s="241"/>
      <c r="J31" s="295">
        <f t="shared" si="2"/>
        <v>1</v>
      </c>
      <c r="K31" s="155"/>
      <c r="L31" s="273">
        <v>1.0900000000000001</v>
      </c>
      <c r="M31" s="174">
        <v>0.85</v>
      </c>
      <c r="N31" s="279"/>
      <c r="O31" s="174">
        <v>0.7</v>
      </c>
      <c r="P31" s="285"/>
      <c r="Q31" s="174">
        <v>0.5</v>
      </c>
      <c r="R31" s="291"/>
      <c r="S31" s="177"/>
      <c r="U31" s="167"/>
      <c r="V31" s="168"/>
    </row>
    <row r="32" spans="3:55" ht="21" x14ac:dyDescent="0.4">
      <c r="C32" s="148"/>
      <c r="D32" s="165"/>
      <c r="E32" s="163"/>
      <c r="F32" s="163"/>
      <c r="G32" s="163"/>
      <c r="H32" s="298"/>
      <c r="I32" s="241"/>
      <c r="J32" s="295"/>
      <c r="K32" s="155"/>
      <c r="L32" s="273"/>
      <c r="M32" s="174"/>
      <c r="N32" s="279"/>
      <c r="O32" s="174"/>
      <c r="P32" s="285"/>
      <c r="Q32" s="174"/>
      <c r="R32" s="291"/>
      <c r="S32" s="177"/>
      <c r="T32" s="167">
        <f>+SUMPRODUCT(H30:H38,J30:J38)</f>
        <v>1</v>
      </c>
      <c r="U32" s="167"/>
      <c r="V32" s="168"/>
    </row>
    <row r="33" spans="3:22" ht="21" x14ac:dyDescent="0.4">
      <c r="C33" s="148" t="s">
        <v>176</v>
      </c>
      <c r="D33" s="165"/>
      <c r="E33" s="163"/>
      <c r="F33" s="163"/>
      <c r="H33" s="298">
        <f>IF($L$59&lt;=5%,0,
IF($L$61=1,IF(J33=MAX($J$33:$J$36),50%,0),
IF(J33=MAX($J$33:$J$36),100%,0)))</f>
        <v>1</v>
      </c>
      <c r="I33" s="302">
        <v>1</v>
      </c>
      <c r="J33" s="295">
        <f t="shared" si="2"/>
        <v>1</v>
      </c>
      <c r="K33" s="179">
        <v>1</v>
      </c>
      <c r="L33" s="273">
        <v>1</v>
      </c>
      <c r="M33" s="174">
        <v>1</v>
      </c>
      <c r="N33" s="279"/>
      <c r="O33" s="174">
        <v>0.83</v>
      </c>
      <c r="P33" s="285"/>
      <c r="Q33" s="174">
        <v>0.65</v>
      </c>
      <c r="R33" s="291"/>
      <c r="S33" s="177"/>
      <c r="T33" s="167"/>
      <c r="U33" s="167"/>
      <c r="V33" s="168"/>
    </row>
    <row r="34" spans="3:22" ht="21" x14ac:dyDescent="0.4">
      <c r="C34" s="148" t="s">
        <v>177</v>
      </c>
      <c r="D34" s="165"/>
      <c r="E34" s="163"/>
      <c r="F34" s="163"/>
      <c r="H34" s="298">
        <f>IF($L$59&lt;=5%,0,
IF($L$61=1,IF(J34=MAX($J$33:$J$36),IF(H33&lt;&gt;0,0,50%),0),
IF(J34=MAX($J$33:$J$36),IF(H33&lt;&gt;0,0,100%),0)))</f>
        <v>0</v>
      </c>
      <c r="I34" s="302">
        <v>1</v>
      </c>
      <c r="J34" s="295">
        <f t="shared" si="2"/>
        <v>1</v>
      </c>
      <c r="K34" s="179">
        <v>1</v>
      </c>
      <c r="L34" s="273">
        <v>0.85</v>
      </c>
      <c r="M34" s="174">
        <v>0.85</v>
      </c>
      <c r="N34" s="279"/>
      <c r="O34" s="174">
        <v>0.7</v>
      </c>
      <c r="P34" s="285"/>
      <c r="Q34" s="174">
        <v>0.5</v>
      </c>
      <c r="R34" s="291"/>
      <c r="S34" s="177"/>
      <c r="T34" s="167"/>
      <c r="U34" s="167"/>
      <c r="V34" s="168"/>
    </row>
    <row r="35" spans="3:22" ht="21" x14ac:dyDescent="0.4">
      <c r="C35" s="148" t="s">
        <v>178</v>
      </c>
      <c r="D35" s="165"/>
      <c r="E35" s="163"/>
      <c r="F35" s="163"/>
      <c r="H35" s="298">
        <f>IF($L$59&lt;=5%,0,
IF($L$61=1,IF(J35=MAX($J$33:$J$36),IF(OR(H33&lt;&gt;0,H34&lt;&gt;0),0,50%),0),
IF(J35=MAX($J$33:$J$36),IF(OR(H33&lt;&gt;0,H34&lt;&gt;0),0,100%),0)))</f>
        <v>0</v>
      </c>
      <c r="I35" s="302">
        <v>1</v>
      </c>
      <c r="J35" s="295">
        <f t="shared" si="2"/>
        <v>1</v>
      </c>
      <c r="K35" s="179">
        <v>1</v>
      </c>
      <c r="L35" s="273">
        <v>1.1000000000000001</v>
      </c>
      <c r="M35" s="174">
        <v>1.1000000000000001</v>
      </c>
      <c r="N35" s="279"/>
      <c r="O35" s="174">
        <v>0.91</v>
      </c>
      <c r="P35" s="285"/>
      <c r="Q35" s="174">
        <v>0.72</v>
      </c>
      <c r="R35" s="291"/>
      <c r="S35" s="177"/>
      <c r="T35" s="167"/>
      <c r="U35" s="167"/>
      <c r="V35" s="168"/>
    </row>
    <row r="36" spans="3:22" ht="21" x14ac:dyDescent="0.4">
      <c r="C36" s="148" t="s">
        <v>179</v>
      </c>
      <c r="D36" s="165"/>
      <c r="E36" s="163"/>
      <c r="F36" s="163"/>
      <c r="H36" s="298">
        <f>IF($L$59&lt;=5%,0,
IF($L$61=1,IF(J36=MAX($J$33:$J$36),IF(OR(H33&lt;&gt;0,H34&lt;&gt;0,H35&lt;&gt;0),0,50%),0),
IF(J36=MAX($J$33:$J$36),IF(OR(H33&lt;&gt;0,H34&lt;&gt;0,H35&lt;&gt;0),0,100%),0)))</f>
        <v>0</v>
      </c>
      <c r="I36" s="302">
        <v>1</v>
      </c>
      <c r="J36" s="295">
        <f t="shared" si="2"/>
        <v>1</v>
      </c>
      <c r="K36" s="179">
        <v>1</v>
      </c>
      <c r="L36" s="273">
        <v>0.94</v>
      </c>
      <c r="M36" s="174">
        <v>0.94</v>
      </c>
      <c r="N36" s="279"/>
      <c r="O36" s="174">
        <v>0.77</v>
      </c>
      <c r="P36" s="285"/>
      <c r="Q36" s="174">
        <v>0.55000000000000004</v>
      </c>
      <c r="R36" s="291"/>
      <c r="S36" s="177"/>
      <c r="T36" s="167"/>
      <c r="U36" s="167"/>
      <c r="V36" s="168"/>
    </row>
    <row r="37" spans="3:22" ht="21" x14ac:dyDescent="0.4">
      <c r="C37" s="148"/>
      <c r="D37" s="165"/>
      <c r="E37" s="163"/>
      <c r="F37" s="163"/>
      <c r="H37" s="298"/>
      <c r="I37" s="302"/>
      <c r="J37" s="295"/>
      <c r="K37" s="179"/>
      <c r="L37" s="273"/>
      <c r="M37" s="180"/>
      <c r="N37" s="279"/>
      <c r="O37" s="180"/>
      <c r="P37" s="285"/>
      <c r="Q37" s="180"/>
      <c r="R37" s="291"/>
      <c r="S37" s="177"/>
      <c r="T37" s="167"/>
      <c r="U37" s="167"/>
      <c r="V37" s="168"/>
    </row>
    <row r="38" spans="3:22" ht="21" x14ac:dyDescent="0.4">
      <c r="C38" s="148" t="s">
        <v>276</v>
      </c>
      <c r="D38" s="165"/>
      <c r="E38" s="163"/>
      <c r="F38" s="163"/>
      <c r="G38" s="163"/>
      <c r="H38" s="298">
        <f>IF(L61=1,IF(L59&gt;5%,50%,(1/3)),0)</f>
        <v>0</v>
      </c>
      <c r="I38" s="303"/>
      <c r="J38" s="295">
        <f>IF(L38&gt;=M38,1,IF(N38&gt;=O38,2,IF(P38&gt;=Q38,3,IF(Q38&gt;R38,4,"error"))))</f>
        <v>1</v>
      </c>
      <c r="K38" s="179"/>
      <c r="L38" s="273">
        <v>1</v>
      </c>
      <c r="M38" s="174">
        <v>1</v>
      </c>
      <c r="N38" s="279"/>
      <c r="O38" s="174">
        <v>0.85</v>
      </c>
      <c r="P38" s="279"/>
      <c r="Q38" s="174">
        <v>0.7</v>
      </c>
      <c r="R38" s="291"/>
      <c r="S38" s="177"/>
      <c r="T38" s="167"/>
      <c r="U38" s="167"/>
      <c r="V38" s="168"/>
    </row>
    <row r="39" spans="3:22" ht="21" x14ac:dyDescent="0.4">
      <c r="C39" s="169"/>
      <c r="D39" s="165"/>
      <c r="E39" s="163"/>
      <c r="F39" s="163"/>
      <c r="G39" s="163"/>
      <c r="H39" s="298"/>
      <c r="I39" s="241"/>
      <c r="J39" s="304"/>
      <c r="K39" s="155"/>
      <c r="L39" s="274"/>
      <c r="M39" s="180"/>
      <c r="N39" s="280"/>
      <c r="O39" s="180"/>
      <c r="P39" s="286"/>
      <c r="Q39" s="180"/>
      <c r="R39" s="292"/>
      <c r="S39" s="177"/>
      <c r="T39" s="167"/>
      <c r="U39" s="167"/>
      <c r="V39" s="168"/>
    </row>
    <row r="40" spans="3:22" ht="15.6" x14ac:dyDescent="0.3">
      <c r="C40" s="173" t="s">
        <v>180</v>
      </c>
      <c r="D40" s="170"/>
      <c r="E40" s="163"/>
      <c r="F40" s="163"/>
      <c r="G40" s="163"/>
      <c r="H40" s="299"/>
      <c r="I40" s="241"/>
      <c r="J40" s="300"/>
      <c r="K40" s="155"/>
      <c r="L40" s="272"/>
      <c r="M40" s="155"/>
      <c r="N40" s="278"/>
      <c r="O40" s="155"/>
      <c r="P40" s="284"/>
      <c r="Q40" s="155"/>
      <c r="R40" s="290"/>
      <c r="S40" s="155"/>
      <c r="T40" s="171"/>
      <c r="U40" s="171"/>
      <c r="V40" s="168"/>
    </row>
    <row r="41" spans="3:22" ht="21" x14ac:dyDescent="0.4">
      <c r="C41" s="148" t="s">
        <v>181</v>
      </c>
      <c r="D41" s="165"/>
      <c r="E41" s="163"/>
      <c r="F41" s="163"/>
      <c r="G41" s="163"/>
      <c r="H41" s="298">
        <v>0.25</v>
      </c>
      <c r="I41" s="241"/>
      <c r="J41" s="295">
        <f>IF(R41&gt;Q41,4,IF(P41&gt;O41,3,IF(N41&gt;M41,2,IF(M41&gt;=L41,1,"error"))))</f>
        <v>1</v>
      </c>
      <c r="K41" s="155"/>
      <c r="L41" s="269">
        <v>0.05</v>
      </c>
      <c r="M41" s="181">
        <v>0.05</v>
      </c>
      <c r="N41" s="275"/>
      <c r="O41" s="181">
        <v>0.2</v>
      </c>
      <c r="P41" s="281"/>
      <c r="Q41" s="181">
        <v>0.35</v>
      </c>
      <c r="R41" s="287"/>
      <c r="S41" s="177"/>
      <c r="U41" s="167"/>
      <c r="V41" s="168"/>
    </row>
    <row r="42" spans="3:22" ht="21" x14ac:dyDescent="0.4">
      <c r="C42" s="148" t="s">
        <v>182</v>
      </c>
      <c r="D42" s="165"/>
      <c r="E42" s="163"/>
      <c r="F42" s="163"/>
      <c r="G42" s="163"/>
      <c r="H42" s="298">
        <v>0.25</v>
      </c>
      <c r="I42" s="241"/>
      <c r="J42" s="295">
        <f>IF(R42&gt;Q42,4,IF(P42&gt;O42,3,IF(N42&gt;M42,2,IF(M42&gt;=L42,1,"error"))))</f>
        <v>1</v>
      </c>
      <c r="K42" s="155"/>
      <c r="L42" s="269">
        <v>0.05</v>
      </c>
      <c r="M42" s="181">
        <v>0.05</v>
      </c>
      <c r="N42" s="275"/>
      <c r="O42" s="181">
        <v>0.2</v>
      </c>
      <c r="P42" s="281"/>
      <c r="Q42" s="181">
        <v>0.35</v>
      </c>
      <c r="R42" s="287"/>
      <c r="S42" s="177"/>
      <c r="U42" s="167"/>
      <c r="V42" s="168"/>
    </row>
    <row r="43" spans="3:22" ht="21" x14ac:dyDescent="0.4">
      <c r="C43" s="148" t="s">
        <v>183</v>
      </c>
      <c r="D43" s="165"/>
      <c r="E43" s="163"/>
      <c r="F43" s="163"/>
      <c r="G43" s="163"/>
      <c r="H43" s="298">
        <v>0.5</v>
      </c>
      <c r="I43" s="241"/>
      <c r="J43" s="295">
        <f>IF(R43&gt;Q43,4,IF(P43&gt;O43,3,IF(N43&gt;M43,2,IF(M43&gt;=L43,1,"error"))))</f>
        <v>1</v>
      </c>
      <c r="K43" s="155"/>
      <c r="L43" s="269">
        <v>0.05</v>
      </c>
      <c r="M43" s="181">
        <v>0.05</v>
      </c>
      <c r="N43" s="275"/>
      <c r="O43" s="181">
        <v>0.2</v>
      </c>
      <c r="P43" s="281"/>
      <c r="Q43" s="181">
        <v>0.35</v>
      </c>
      <c r="R43" s="287"/>
      <c r="S43" s="177"/>
      <c r="T43" s="167">
        <f>+SUMPRODUCT(H41:H43,J41:J43)</f>
        <v>1</v>
      </c>
      <c r="U43" s="167"/>
      <c r="V43" s="168"/>
    </row>
    <row r="44" spans="3:22" ht="21" x14ac:dyDescent="0.4">
      <c r="C44" s="148"/>
      <c r="D44" s="165"/>
      <c r="E44" s="163"/>
      <c r="F44" s="163"/>
      <c r="G44" s="163"/>
      <c r="H44" s="298"/>
      <c r="I44" s="241"/>
      <c r="J44" s="301"/>
      <c r="K44" s="155"/>
      <c r="L44" s="151"/>
      <c r="M44" s="182"/>
      <c r="N44" s="152"/>
      <c r="O44" s="182"/>
      <c r="P44" s="281"/>
      <c r="Q44" s="183"/>
      <c r="R44" s="153"/>
      <c r="S44" s="177"/>
      <c r="T44" s="178"/>
      <c r="U44" s="167"/>
      <c r="V44" s="168"/>
    </row>
    <row r="45" spans="3:22" ht="20.399999999999999" x14ac:dyDescent="0.35">
      <c r="C45" s="128" t="s">
        <v>184</v>
      </c>
      <c r="D45" s="170"/>
      <c r="E45" s="127"/>
      <c r="F45" s="163"/>
      <c r="G45" s="163"/>
      <c r="H45" s="305">
        <v>0.8</v>
      </c>
      <c r="I45" s="265"/>
      <c r="J45" s="306"/>
      <c r="K45" s="184"/>
      <c r="L45" s="185"/>
      <c r="M45" s="185"/>
      <c r="N45" s="186"/>
      <c r="O45" s="185"/>
      <c r="P45" s="187"/>
      <c r="Q45" s="156" t="s">
        <v>160</v>
      </c>
      <c r="R45" s="188"/>
      <c r="S45" s="127"/>
      <c r="T45" s="311">
        <f>+(T16+T20+T24+T27+T32+T43)/6</f>
        <v>1</v>
      </c>
      <c r="U45" s="190"/>
      <c r="V45" s="146"/>
    </row>
    <row r="46" spans="3:22" ht="17.399999999999999" x14ac:dyDescent="0.3">
      <c r="C46" s="191"/>
      <c r="D46" s="165"/>
      <c r="E46" s="165"/>
      <c r="F46" s="165"/>
      <c r="G46" s="165"/>
      <c r="H46" s="265"/>
      <c r="I46" s="266"/>
      <c r="J46" s="263"/>
      <c r="K46" s="165"/>
      <c r="L46" s="165"/>
      <c r="M46" s="192"/>
      <c r="N46" s="193"/>
      <c r="O46" s="165"/>
      <c r="P46" s="194"/>
      <c r="Q46" s="165"/>
      <c r="R46" s="195"/>
      <c r="S46" s="127"/>
      <c r="T46" s="171"/>
      <c r="U46" s="171"/>
      <c r="V46" s="146"/>
    </row>
    <row r="47" spans="3:22" ht="15.6" x14ac:dyDescent="0.3">
      <c r="C47" s="191"/>
      <c r="D47" s="156"/>
      <c r="E47" s="196"/>
      <c r="F47" s="196"/>
      <c r="G47" s="196"/>
      <c r="H47" s="307"/>
      <c r="I47" s="308"/>
      <c r="J47" s="308"/>
      <c r="K47" s="196"/>
      <c r="L47" s="196"/>
      <c r="M47" s="196"/>
      <c r="N47" s="196"/>
      <c r="O47" s="196"/>
      <c r="P47" s="197"/>
      <c r="Q47" s="196"/>
      <c r="R47" s="165"/>
      <c r="S47" s="196"/>
      <c r="T47" s="196"/>
      <c r="U47" s="171"/>
      <c r="V47" s="146"/>
    </row>
    <row r="48" spans="3:22" ht="20.399999999999999" x14ac:dyDescent="0.35">
      <c r="C48" s="128" t="s">
        <v>185</v>
      </c>
      <c r="D48" s="156"/>
      <c r="E48" s="196"/>
      <c r="F48" s="196"/>
      <c r="G48" s="196"/>
      <c r="H48" s="305">
        <v>0.2</v>
      </c>
      <c r="I48" s="308"/>
      <c r="J48" s="308"/>
      <c r="K48" s="196"/>
      <c r="L48" s="196"/>
      <c r="M48" s="196"/>
      <c r="N48" s="196"/>
      <c r="O48" s="196"/>
      <c r="P48" s="198"/>
      <c r="Q48" s="156" t="s">
        <v>160</v>
      </c>
      <c r="R48" s="199"/>
      <c r="S48" s="127"/>
      <c r="T48" s="311">
        <v>1</v>
      </c>
      <c r="U48" s="171"/>
      <c r="V48" s="146"/>
    </row>
    <row r="49" spans="2:75" ht="20.399999999999999" x14ac:dyDescent="0.35">
      <c r="C49" s="128"/>
      <c r="D49" s="156"/>
      <c r="E49" s="196"/>
      <c r="F49" s="196"/>
      <c r="G49" s="196"/>
      <c r="H49" s="243"/>
      <c r="I49" s="196"/>
      <c r="J49" s="196"/>
      <c r="K49" s="196"/>
      <c r="L49" s="196"/>
      <c r="M49" s="196"/>
      <c r="N49" s="196"/>
      <c r="O49" s="196"/>
      <c r="P49" s="198"/>
      <c r="Q49" s="156"/>
      <c r="R49" s="199"/>
      <c r="S49" s="127"/>
      <c r="T49" s="189"/>
      <c r="U49" s="171"/>
      <c r="V49" s="146"/>
    </row>
    <row r="50" spans="2:75" ht="17.399999999999999" x14ac:dyDescent="0.3">
      <c r="C50" s="200" t="s">
        <v>186</v>
      </c>
      <c r="D50" s="165"/>
      <c r="E50" s="127"/>
      <c r="F50" s="165"/>
      <c r="G50" s="165"/>
      <c r="H50" s="163"/>
      <c r="I50" s="162"/>
      <c r="J50" s="165"/>
      <c r="K50" s="165"/>
      <c r="L50" s="165"/>
      <c r="M50" s="192"/>
      <c r="N50" s="165"/>
      <c r="O50" s="165"/>
      <c r="P50" s="201"/>
      <c r="Q50" s="165"/>
      <c r="R50" s="202"/>
      <c r="S50" s="202"/>
      <c r="T50" s="171"/>
      <c r="U50" s="171"/>
      <c r="V50" s="146"/>
    </row>
    <row r="51" spans="2:75" ht="20.399999999999999" x14ac:dyDescent="0.35">
      <c r="C51" s="148" t="s">
        <v>187</v>
      </c>
      <c r="D51" s="165"/>
      <c r="E51" s="127"/>
      <c r="F51" s="165"/>
      <c r="G51" s="165"/>
      <c r="H51" s="163"/>
      <c r="I51" s="162"/>
      <c r="J51" s="165"/>
      <c r="K51" s="165"/>
      <c r="L51" s="127"/>
      <c r="M51" s="127"/>
      <c r="N51" s="203" t="s">
        <v>160</v>
      </c>
      <c r="O51" s="197"/>
      <c r="P51" s="197"/>
      <c r="Q51" s="204" t="s">
        <v>188</v>
      </c>
      <c r="R51" s="205"/>
      <c r="S51" s="206"/>
      <c r="T51" s="311">
        <f>+H45*T45+H48*T48</f>
        <v>1</v>
      </c>
      <c r="U51" s="171"/>
      <c r="V51" s="146"/>
    </row>
    <row r="52" spans="2:75" ht="20.399999999999999" x14ac:dyDescent="0.35">
      <c r="C52" s="262" t="s">
        <v>201</v>
      </c>
      <c r="D52" s="263"/>
      <c r="E52" s="264"/>
      <c r="F52" s="263"/>
      <c r="G52" s="263"/>
      <c r="H52" s="265"/>
      <c r="I52" s="266"/>
      <c r="J52" s="263"/>
      <c r="K52" s="263"/>
      <c r="L52" s="264"/>
      <c r="M52" s="264"/>
      <c r="N52" s="267"/>
      <c r="O52" s="268"/>
      <c r="P52" s="268"/>
      <c r="Q52" s="204"/>
      <c r="R52" s="205"/>
      <c r="S52" s="206"/>
      <c r="T52" s="189"/>
      <c r="U52" s="171"/>
      <c r="V52" s="146"/>
    </row>
    <row r="53" spans="2:75" ht="20.399999999999999" x14ac:dyDescent="0.35">
      <c r="C53" s="148"/>
      <c r="D53" s="165"/>
      <c r="E53" s="165"/>
      <c r="F53" s="165"/>
      <c r="G53" s="165"/>
      <c r="H53" s="163"/>
      <c r="I53" s="162"/>
      <c r="J53" s="165"/>
      <c r="K53" s="165"/>
      <c r="L53" s="165"/>
      <c r="M53" s="192"/>
      <c r="N53" s="165"/>
      <c r="O53" s="165"/>
      <c r="P53" s="201"/>
      <c r="Q53" s="127"/>
      <c r="R53" s="205"/>
      <c r="S53" s="205"/>
      <c r="T53" s="178"/>
      <c r="U53" s="171"/>
      <c r="V53" s="146"/>
    </row>
    <row r="54" spans="2:75" ht="20.399999999999999" x14ac:dyDescent="0.35">
      <c r="C54" s="200"/>
      <c r="D54" s="165"/>
      <c r="E54" s="165"/>
      <c r="F54" s="165"/>
      <c r="G54" s="165"/>
      <c r="H54" s="163"/>
      <c r="I54" s="162"/>
      <c r="J54" s="165"/>
      <c r="K54" s="165"/>
      <c r="L54" s="165"/>
      <c r="M54" s="192"/>
      <c r="N54" s="165"/>
      <c r="O54" s="165"/>
      <c r="P54" s="201"/>
      <c r="Q54" s="127"/>
      <c r="R54" s="205"/>
      <c r="S54" s="205"/>
      <c r="T54" s="178"/>
      <c r="U54" s="171"/>
      <c r="V54" s="146"/>
    </row>
    <row r="55" spans="2:75" ht="15.6" x14ac:dyDescent="0.3">
      <c r="C55" s="207" t="s">
        <v>189</v>
      </c>
      <c r="D55" s="154"/>
      <c r="E55" s="154"/>
      <c r="F55" s="154"/>
      <c r="G55" s="154"/>
      <c r="H55" s="171" t="s">
        <v>190</v>
      </c>
      <c r="I55" s="171"/>
      <c r="J55" s="155"/>
      <c r="K55" s="155"/>
      <c r="M55" s="208"/>
      <c r="N55" s="155"/>
      <c r="O55" s="155"/>
      <c r="P55" s="198"/>
      <c r="Q55" s="209"/>
      <c r="R55" s="209"/>
      <c r="S55" s="209"/>
      <c r="T55" s="209"/>
      <c r="U55" s="208"/>
      <c r="V55" s="168"/>
    </row>
    <row r="56" spans="2:75" ht="15.6" x14ac:dyDescent="0.3">
      <c r="B56" s="210"/>
      <c r="C56" s="211"/>
      <c r="D56" s="212"/>
      <c r="E56" s="212"/>
      <c r="F56" s="212"/>
      <c r="G56" s="212"/>
      <c r="H56" s="213"/>
      <c r="I56" s="213"/>
      <c r="J56" s="208"/>
      <c r="K56" s="208"/>
      <c r="L56" s="208"/>
      <c r="M56" s="208"/>
      <c r="N56" s="208"/>
      <c r="O56" s="208"/>
      <c r="P56" s="214"/>
      <c r="Q56" s="209"/>
      <c r="R56" s="209"/>
      <c r="S56" s="209"/>
      <c r="T56" s="209"/>
      <c r="U56" s="208"/>
      <c r="V56" s="168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  <c r="BI56" s="210"/>
      <c r="BJ56" s="210"/>
      <c r="BK56" s="210"/>
      <c r="BL56" s="210"/>
      <c r="BM56" s="210"/>
      <c r="BN56" s="210"/>
      <c r="BO56" s="210"/>
      <c r="BP56" s="210"/>
      <c r="BQ56" s="210"/>
      <c r="BR56" s="210"/>
      <c r="BS56" s="210"/>
      <c r="BT56" s="210"/>
      <c r="BU56" s="210"/>
      <c r="BV56" s="210"/>
      <c r="BW56" s="210"/>
    </row>
    <row r="57" spans="2:75" ht="20.399999999999999" customHeight="1" x14ac:dyDescent="0.3">
      <c r="B57" s="210"/>
      <c r="C57" s="211" t="s">
        <v>191</v>
      </c>
      <c r="D57" s="212"/>
      <c r="E57" s="215">
        <v>1</v>
      </c>
      <c r="F57" s="216" t="s">
        <v>192</v>
      </c>
      <c r="G57" s="215">
        <v>1.75</v>
      </c>
      <c r="H57" s="213" t="s">
        <v>199</v>
      </c>
      <c r="I57" s="213"/>
      <c r="J57" s="208"/>
      <c r="K57" s="209"/>
      <c r="L57" s="245">
        <v>0.05</v>
      </c>
      <c r="M57" s="217"/>
      <c r="N57" s="217"/>
      <c r="O57" s="344">
        <f>+F5</f>
        <v>42004</v>
      </c>
      <c r="P57" s="344"/>
      <c r="Q57" s="344"/>
      <c r="R57" s="218"/>
      <c r="S57" s="344" t="s">
        <v>200</v>
      </c>
      <c r="T57" s="344"/>
      <c r="U57" s="344"/>
      <c r="V57" s="168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  <c r="BI57" s="210"/>
      <c r="BJ57" s="210"/>
      <c r="BK57" s="210"/>
      <c r="BL57" s="210"/>
      <c r="BM57" s="210"/>
      <c r="BN57" s="210"/>
      <c r="BO57" s="210"/>
      <c r="BP57" s="210"/>
      <c r="BQ57" s="210"/>
      <c r="BR57" s="210"/>
      <c r="BS57" s="210"/>
      <c r="BT57" s="210"/>
      <c r="BU57" s="210"/>
      <c r="BV57" s="210"/>
      <c r="BW57" s="210"/>
    </row>
    <row r="58" spans="2:75" ht="16.8" customHeight="1" x14ac:dyDescent="0.3">
      <c r="C58" s="207" t="s">
        <v>193</v>
      </c>
      <c r="D58" s="154"/>
      <c r="E58" s="167">
        <v>1.76</v>
      </c>
      <c r="F58" s="219" t="s">
        <v>192</v>
      </c>
      <c r="G58" s="167">
        <v>2.5</v>
      </c>
      <c r="H58" s="171" t="s">
        <v>194</v>
      </c>
      <c r="I58" s="171"/>
      <c r="J58" s="155"/>
      <c r="K58" s="209"/>
      <c r="L58" s="246">
        <v>0.05</v>
      </c>
      <c r="M58" s="155"/>
      <c r="N58" s="155"/>
      <c r="O58" s="342" t="s">
        <v>279</v>
      </c>
      <c r="P58" s="342"/>
      <c r="Q58" s="342"/>
      <c r="R58" s="240"/>
      <c r="S58" s="342" t="s">
        <v>279</v>
      </c>
      <c r="T58" s="342"/>
      <c r="U58" s="342"/>
      <c r="V58" s="168"/>
    </row>
    <row r="59" spans="2:75" ht="15.6" customHeight="1" x14ac:dyDescent="0.3">
      <c r="C59" s="207" t="s">
        <v>195</v>
      </c>
      <c r="D59" s="154"/>
      <c r="E59" s="167">
        <v>2.5099999999999998</v>
      </c>
      <c r="F59" s="219" t="s">
        <v>192</v>
      </c>
      <c r="G59" s="167">
        <v>3.25</v>
      </c>
      <c r="H59" s="341" t="s">
        <v>281</v>
      </c>
      <c r="I59" s="341"/>
      <c r="J59" s="341"/>
      <c r="K59" s="341"/>
      <c r="L59" s="340">
        <v>0.06</v>
      </c>
      <c r="M59" s="155"/>
      <c r="N59" s="220"/>
      <c r="O59" s="342"/>
      <c r="P59" s="342"/>
      <c r="Q59" s="342"/>
      <c r="R59" s="241"/>
      <c r="S59" s="342"/>
      <c r="T59" s="342"/>
      <c r="U59" s="342"/>
      <c r="V59" s="168"/>
    </row>
    <row r="60" spans="2:75" ht="15.6" customHeight="1" x14ac:dyDescent="0.3">
      <c r="C60" s="207" t="s">
        <v>196</v>
      </c>
      <c r="D60" s="154"/>
      <c r="E60" s="167">
        <v>3.26</v>
      </c>
      <c r="F60" s="219" t="s">
        <v>192</v>
      </c>
      <c r="G60" s="167">
        <v>4</v>
      </c>
      <c r="H60" s="341"/>
      <c r="I60" s="341"/>
      <c r="J60" s="341"/>
      <c r="K60" s="341"/>
      <c r="L60" s="340"/>
      <c r="M60" s="343"/>
      <c r="N60" s="343"/>
      <c r="O60" s="342"/>
      <c r="P60" s="342"/>
      <c r="Q60" s="342"/>
      <c r="R60" s="242"/>
      <c r="S60" s="342"/>
      <c r="T60" s="342"/>
      <c r="U60" s="342"/>
      <c r="V60" s="168"/>
    </row>
    <row r="61" spans="2:75" ht="15.6" customHeight="1" x14ac:dyDescent="0.3">
      <c r="C61" s="207"/>
      <c r="D61" s="154"/>
      <c r="E61" s="167"/>
      <c r="F61" s="219"/>
      <c r="G61" s="167"/>
      <c r="H61" s="345" t="s">
        <v>280</v>
      </c>
      <c r="I61" s="345"/>
      <c r="J61" s="345"/>
      <c r="K61" s="345"/>
      <c r="L61" s="346">
        <v>2</v>
      </c>
      <c r="M61" s="228"/>
      <c r="N61" s="228"/>
      <c r="O61" s="342"/>
      <c r="P61" s="342"/>
      <c r="Q61" s="342"/>
      <c r="R61" s="242"/>
      <c r="S61" s="342"/>
      <c r="T61" s="342"/>
      <c r="U61" s="342"/>
      <c r="V61" s="168"/>
    </row>
    <row r="62" spans="2:75" ht="15.6" customHeight="1" x14ac:dyDescent="0.3">
      <c r="C62" s="207"/>
      <c r="D62" s="154"/>
      <c r="E62" s="167"/>
      <c r="F62" s="219"/>
      <c r="G62" s="167"/>
      <c r="H62" s="345"/>
      <c r="I62" s="345"/>
      <c r="J62" s="345"/>
      <c r="K62" s="345"/>
      <c r="L62" s="346"/>
      <c r="M62" s="259"/>
      <c r="N62" s="259"/>
      <c r="O62" s="258"/>
      <c r="P62" s="258"/>
      <c r="Q62" s="258"/>
      <c r="R62" s="242"/>
      <c r="S62" s="258"/>
      <c r="T62" s="258"/>
      <c r="U62" s="258"/>
      <c r="V62" s="168"/>
    </row>
    <row r="63" spans="2:75" ht="15" thickBot="1" x14ac:dyDescent="0.35">
      <c r="C63" s="221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3"/>
      <c r="AF63" s="224"/>
      <c r="AG63" s="224"/>
      <c r="AH63" s="224"/>
      <c r="AI63" s="224"/>
    </row>
    <row r="64" spans="2:75" ht="21" x14ac:dyDescent="0.4"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225"/>
      <c r="AB64" s="226"/>
      <c r="AC64" s="227"/>
      <c r="AD64" s="227"/>
      <c r="AE64" s="227"/>
      <c r="AF64" s="224"/>
      <c r="AG64" s="224"/>
      <c r="AH64" s="224"/>
      <c r="AI64" s="224"/>
    </row>
    <row r="65" spans="3:22" x14ac:dyDescent="0.3">
      <c r="C65" s="232"/>
      <c r="D65" s="233"/>
      <c r="E65" s="233"/>
      <c r="F65" s="233"/>
      <c r="G65" s="233"/>
      <c r="H65" s="233"/>
      <c r="I65" s="233"/>
      <c r="J65" s="233"/>
      <c r="K65" s="233"/>
      <c r="L65" s="233"/>
      <c r="M65" s="233"/>
      <c r="N65" s="233"/>
      <c r="O65" s="233"/>
      <c r="P65" s="233"/>
      <c r="Q65" s="233"/>
      <c r="R65" s="233"/>
      <c r="S65" s="233"/>
      <c r="T65" s="233"/>
      <c r="U65" s="233"/>
      <c r="V65" s="234"/>
    </row>
    <row r="66" spans="3:22" x14ac:dyDescent="0.3">
      <c r="C66" s="235"/>
      <c r="D66" s="230"/>
      <c r="E66" s="230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6"/>
    </row>
    <row r="67" spans="3:22" x14ac:dyDescent="0.3">
      <c r="C67" s="235"/>
      <c r="D67" s="230" t="s">
        <v>78</v>
      </c>
      <c r="E67" s="231"/>
      <c r="F67" s="230"/>
      <c r="G67" s="230"/>
      <c r="H67" s="230"/>
      <c r="I67" s="230"/>
      <c r="J67" s="230"/>
      <c r="K67" s="230"/>
      <c r="L67" s="230"/>
      <c r="M67" s="230"/>
      <c r="N67" s="230" t="s">
        <v>275</v>
      </c>
      <c r="O67" s="230"/>
      <c r="P67" s="230"/>
      <c r="Q67" s="230"/>
      <c r="R67" s="230"/>
      <c r="S67" s="230"/>
      <c r="T67" s="230"/>
      <c r="U67" s="230"/>
      <c r="V67" s="236"/>
    </row>
    <row r="68" spans="3:22" x14ac:dyDescent="0.3">
      <c r="C68" s="235"/>
      <c r="D68" s="230"/>
      <c r="E68" s="231"/>
      <c r="F68" s="230"/>
      <c r="G68" s="230"/>
      <c r="H68" s="230"/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6"/>
    </row>
    <row r="69" spans="3:22" x14ac:dyDescent="0.3">
      <c r="C69" s="235"/>
      <c r="D69" s="230" t="s">
        <v>79</v>
      </c>
      <c r="E69" s="231"/>
      <c r="F69" s="230"/>
      <c r="G69" s="230"/>
      <c r="H69" s="230"/>
      <c r="I69" s="230"/>
      <c r="J69" s="230"/>
      <c r="K69" s="230"/>
      <c r="L69" s="230"/>
      <c r="M69" s="230"/>
      <c r="N69" s="230" t="s">
        <v>79</v>
      </c>
      <c r="O69" s="230"/>
      <c r="P69" s="230"/>
      <c r="Q69" s="230"/>
      <c r="R69" s="230"/>
      <c r="S69" s="230"/>
      <c r="T69" s="230"/>
      <c r="U69" s="230"/>
      <c r="V69" s="236"/>
    </row>
    <row r="70" spans="3:22" x14ac:dyDescent="0.3">
      <c r="C70" s="237"/>
      <c r="D70" s="238"/>
      <c r="E70" s="238"/>
      <c r="F70" s="238"/>
      <c r="G70" s="238"/>
      <c r="H70" s="238"/>
      <c r="I70" s="238"/>
      <c r="J70" s="238"/>
      <c r="K70" s="238"/>
      <c r="L70" s="238"/>
      <c r="M70" s="238"/>
      <c r="N70" s="238"/>
      <c r="O70" s="238"/>
      <c r="P70" s="238"/>
      <c r="Q70" s="238"/>
      <c r="R70" s="238"/>
      <c r="S70" s="238"/>
      <c r="T70" s="238"/>
      <c r="U70" s="238"/>
      <c r="V70" s="239"/>
    </row>
  </sheetData>
  <sheetProtection sheet="1" objects="1" scenarios="1"/>
  <mergeCells count="15">
    <mergeCell ref="T11:U11"/>
    <mergeCell ref="L59:L60"/>
    <mergeCell ref="H59:K60"/>
    <mergeCell ref="O58:Q61"/>
    <mergeCell ref="S58:U61"/>
    <mergeCell ref="M60:N60"/>
    <mergeCell ref="O57:Q57"/>
    <mergeCell ref="S57:U57"/>
    <mergeCell ref="H61:K62"/>
    <mergeCell ref="L61:L62"/>
    <mergeCell ref="F3:N3"/>
    <mergeCell ref="F4:N4"/>
    <mergeCell ref="F6:N6"/>
    <mergeCell ref="D7:F7"/>
    <mergeCell ref="F5:I5"/>
  </mergeCells>
  <conditionalFormatting sqref="C38:V38">
    <cfRule type="expression" dxfId="1" priority="2">
      <formula>$L$61=2</formula>
    </cfRule>
  </conditionalFormatting>
  <conditionalFormatting sqref="L38:R38">
    <cfRule type="expression" dxfId="0" priority="1">
      <formula>$L$61=2</formula>
    </cfRule>
  </conditionalFormatting>
  <pageMargins left="0.7" right="0.7" top="0.75" bottom="0.75" header="0.3" footer="0.3"/>
  <ignoredErrors>
    <ignoredError sqref="J11:J43 H30:H3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Notas para llenar este archivo</vt:lpstr>
      <vt:lpstr>CatalogoSuficiencia</vt:lpstr>
      <vt:lpstr>SufPatrimEntFinancieras</vt:lpstr>
      <vt:lpstr>SufPatrimMutuales</vt:lpstr>
      <vt:lpstr>CatalogoIndicadores</vt:lpstr>
      <vt:lpstr>IndicadoresCamels</vt:lpstr>
      <vt:lpstr>SufPatrimEntFinancieras!Área_de_impresión</vt:lpstr>
      <vt:lpstr>SufPatrimMutuales!Área_de_impresión</vt:lpstr>
      <vt:lpstr>IndicadoresCamels!CodisaBIRpt2_PARAMETER1</vt:lpstr>
      <vt:lpstr>IndicadoresCamels!CodisaBIRpt2_PARAMETER2</vt:lpstr>
      <vt:lpstr>SufPatrimEntFinancieras!CodisaBIRpt2_PARAMETER2</vt:lpstr>
      <vt:lpstr>SufPatrimMutuales!CodisaBIRpt2_PARAMETER2</vt:lpstr>
      <vt:lpstr>SufPatrimEntFinancieras!Títulos_a_imprimir</vt:lpstr>
      <vt:lpstr>SufPatrimMutuales!Títulos_a_imprimir</vt:lpstr>
      <vt:lpstr>SufPatrimEntFinancieras!UDEM</vt:lpstr>
      <vt:lpstr>SufPatrimMutuales!UDEM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Arnoldo Bustos Lopez</dc:creator>
  <cp:lastModifiedBy>Arnoldo Bustos Lopez</cp:lastModifiedBy>
  <cp:lastPrinted>2015-01-07T17:01:44Z</cp:lastPrinted>
  <dcterms:created xsi:type="dcterms:W3CDTF">2015-01-07T14:44:20Z</dcterms:created>
  <dcterms:modified xsi:type="dcterms:W3CDTF">2015-01-08T21:54:48Z</dcterms:modified>
</cp:coreProperties>
</file>